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85" activeTab="0"/>
  </bookViews>
  <sheets>
    <sheet name="ГАИП 2024-2025" sheetId="1" r:id="rId1"/>
  </sheets>
  <definedNames>
    <definedName name="_xlnm.Print_Titles" localSheetId="0">'ГАИП 2024-2025'!$14:$15</definedName>
    <definedName name="_xlnm.Print_Area" localSheetId="0">'ГАИП 2024-2025'!$A$2:$J$378</definedName>
  </definedNames>
  <calcPr fullCalcOnLoad="1"/>
</workbook>
</file>

<file path=xl/sharedStrings.xml><?xml version="1.0" encoding="utf-8"?>
<sst xmlns="http://schemas.openxmlformats.org/spreadsheetml/2006/main" count="571" uniqueCount="172">
  <si>
    <t>к решению Воронежской</t>
  </si>
  <si>
    <t>городской Думы</t>
  </si>
  <si>
    <t>тыс. рублей</t>
  </si>
  <si>
    <t xml:space="preserve"> № п/п</t>
  </si>
  <si>
    <t>Наименование объекта</t>
  </si>
  <si>
    <t>Раздел, подраздел</t>
  </si>
  <si>
    <t>ВСЕГО</t>
  </si>
  <si>
    <t>в том числе за счет средств:</t>
  </si>
  <si>
    <t>федерального бюджета</t>
  </si>
  <si>
    <t>бюджета Воронежской области</t>
  </si>
  <si>
    <t>бюджета городского округа</t>
  </si>
  <si>
    <t>Управление жилищно-коммунального хозяйства</t>
  </si>
  <si>
    <t>0400</t>
  </si>
  <si>
    <t>0412</t>
  </si>
  <si>
    <r>
      <t>Основное  мероприятие «Строительство, реконструкция и капитальный ремонт объектов коммунальной инфраструктуры»</t>
    </r>
    <r>
      <rPr>
        <sz val="14"/>
        <rFont val="Times New Roman"/>
        <family val="1"/>
      </rPr>
      <t xml:space="preserve"> </t>
    </r>
  </si>
  <si>
    <t>1</t>
  </si>
  <si>
    <t>2</t>
  </si>
  <si>
    <t>3</t>
  </si>
  <si>
    <t>4</t>
  </si>
  <si>
    <t xml:space="preserve">Жилищно-коммунальное хозяйство                </t>
  </si>
  <si>
    <t>0500</t>
  </si>
  <si>
    <t>0505</t>
  </si>
  <si>
    <t>7</t>
  </si>
  <si>
    <t>8</t>
  </si>
  <si>
    <t xml:space="preserve">Управление жилищных отношений </t>
  </si>
  <si>
    <t>0501</t>
  </si>
  <si>
    <r>
      <t xml:space="preserve"> </t>
    </r>
    <r>
      <rPr>
        <b/>
        <sz val="13"/>
        <rFont val="Times New Roman"/>
        <family val="1"/>
      </rPr>
      <t>Муниципальная программа городского округа город Воронеж "Обеспечение доступным и комфортным жильём населения городского округа город Воронеж"</t>
    </r>
    <r>
      <rPr>
        <sz val="13"/>
        <rFont val="Times New Roman"/>
        <family val="1"/>
      </rPr>
      <t xml:space="preserve">                                                   </t>
    </r>
  </si>
  <si>
    <t xml:space="preserve"> Подпрограмма "Переселение граждан из аварийного жилищного фонда"</t>
  </si>
  <si>
    <t>Социальная политика</t>
  </si>
  <si>
    <t>1000</t>
  </si>
  <si>
    <t xml:space="preserve">Муниципальная программа городского округа город Воронеж "Обеспечение доступным и комфортным жильём населения городского округа город Воронеж"                                                                                              </t>
  </si>
  <si>
    <t>Основное мероприятие "Обеспечение жильем молодых семей"</t>
  </si>
  <si>
    <t xml:space="preserve"> Образование </t>
  </si>
  <si>
    <t>0700</t>
  </si>
  <si>
    <t>0709</t>
  </si>
  <si>
    <t xml:space="preserve">Подпрограмма «Развитие дошкольного образования» </t>
  </si>
  <si>
    <t>Охрана окружающей среды</t>
  </si>
  <si>
    <t>0600</t>
  </si>
  <si>
    <t xml:space="preserve"> Муниципальная программа "Охрана окружающей среды"</t>
  </si>
  <si>
    <t>0605</t>
  </si>
  <si>
    <t>Создание многофункционального парка и обустройство экологической тропы на территории особо охраняемой природной территории "Воронежская нагорная дубрава" (включая ПИР)</t>
  </si>
  <si>
    <t>0603</t>
  </si>
  <si>
    <t>Управление строительной политики</t>
  </si>
  <si>
    <t>Подпрограмма «Чистая вода»</t>
  </si>
  <si>
    <t>5</t>
  </si>
  <si>
    <t>6</t>
  </si>
  <si>
    <t>Образовательный центр на 2860 мест на Московском проспекте, г. Воронеж (включая ПИР)</t>
  </si>
  <si>
    <t xml:space="preserve">Физическая культура и спорт </t>
  </si>
  <si>
    <t>1100</t>
  </si>
  <si>
    <t>1105</t>
  </si>
  <si>
    <t xml:space="preserve">Основное мероприятие «Строительство и реконструкция физкультурно-спортивных сооружений на территории городского округа город Воронеж» </t>
  </si>
  <si>
    <r>
      <t xml:space="preserve"> </t>
    </r>
    <r>
      <rPr>
        <sz val="13"/>
        <color indexed="8"/>
        <rFont val="Times New Roman"/>
        <family val="1"/>
      </rPr>
      <t>Физкультурно-оздоровительный комплекс открытого типа,  ул. Краснознаменная, 74, МБОУ СОШ № 40 (включая ПИР)</t>
    </r>
  </si>
  <si>
    <t>Физкультурно-оздоровительный комплекс открытого типа,г. Воронеж примыкает к земельному участку ул. Воробьевская, 39  (включая ПИР)</t>
  </si>
  <si>
    <t>12</t>
  </si>
  <si>
    <t>Физкультурно-оздоровительный комплекс открытого типа, ул. Переверткина, 16, МБОУ СОШ № 68 (включая ПИР)</t>
  </si>
  <si>
    <t>13</t>
  </si>
  <si>
    <t>Физкультурно-оздоровительный комплекс открытого типа, ул. Черепанова, 18, МБОУ СОШ № 91 (включая ПИР)</t>
  </si>
  <si>
    <t>14</t>
  </si>
  <si>
    <t>Физкультурно-оздоровительный комплекс открытого типа, ул. Генерала Лизюкова, 81, лицей №1(включая ПИР)</t>
  </si>
  <si>
    <t>Управление дорожного хозяйства</t>
  </si>
  <si>
    <t xml:space="preserve">Муниципальная программа городского округа город Воронеж «Развитие транспортной системы»                                          </t>
  </si>
  <si>
    <t>Строительство и реконструкция объектов дошкольного образования</t>
  </si>
  <si>
    <t>Региональный проект «Содействие занятости женщин - создание условий дошкольного образования для детей в возрасте до трех лет»</t>
  </si>
  <si>
    <t>Мероприятия по созданию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</si>
  <si>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Строительство пристройки к функционирующему детскому саду МБДОУ «Центр развития ребенка - детский сад № 138», г. Воронеж, ул. Лизюкова, 41 (включая ПИР)</t>
  </si>
  <si>
    <t>Строительство пристройки к  функционирующему детскому саду МБДОУ «Детский сад № 69», г. Воронеж, ул. Попова, д. 2 (включая ПИР)</t>
  </si>
  <si>
    <t>Строительство пристройки к  функционирующему детскому саду МБДОУ «Детский сад общеразвивающего вида № 185», г. Воронеж, ул. 45 Стрелковой Дивизии, д. 281 (включая ПИР)</t>
  </si>
  <si>
    <t>Строительство пристройки к  функционирующему детскому саду МБДОУ «Центр развития ребенка - детский сад № 73», г. Воронеж, ул. Ульяновская, д. 31 (включая ПИР)</t>
  </si>
  <si>
    <t>Строительство пристройки к МБОУ гимназия «УВК № 1» структурное подразделение детский сад, г. Воронеж, ул. Беговая, д. 164 (включая ПИР)</t>
  </si>
  <si>
    <t>Строительство пристройки к  функционирующему детскому саду МБДОУ «Детский сад общеразвивающего вида № 142», г. Воронеж, ул. Глинки, д. 11 (включая ПИР)</t>
  </si>
  <si>
    <t>Строительство пристройки к функционирующему детскому саду МБДОУ «Детский сад комбинированного вида № 167», г. Воронеж, ул. Теплоэнергетиков, д. 21 (включая ПИР)</t>
  </si>
  <si>
    <t>Строительство пристройки  к функционирующему детскому саду МБДОУ «Детский сад  № 119», г. Воронеж, ул. Тепличная, д. 18 (включая ПИР)</t>
  </si>
  <si>
    <t>Строительство детского сада на 280 мест в  мкр. Репное городского округа город Воронеж (включая ПИР)</t>
  </si>
  <si>
    <t>Строительство детского сада на 300 мест в мкр. Шилово г.о.г. Воронеж (включая ПИР)</t>
  </si>
  <si>
    <t>Региональный проект «Современная школа»</t>
  </si>
  <si>
    <t>Другие вопросы в области физической культуры и спорта</t>
  </si>
  <si>
    <t>10</t>
  </si>
  <si>
    <t>Главный распорядитель бюджетных средств</t>
  </si>
  <si>
    <t xml:space="preserve">Культура  </t>
  </si>
  <si>
    <t>0804</t>
  </si>
  <si>
    <t>I.</t>
  </si>
  <si>
    <t>II.</t>
  </si>
  <si>
    <t>III.</t>
  </si>
  <si>
    <t>IV.</t>
  </si>
  <si>
    <t>0800</t>
  </si>
  <si>
    <t>11</t>
  </si>
  <si>
    <t>15</t>
  </si>
  <si>
    <t>16</t>
  </si>
  <si>
    <t>17</t>
  </si>
  <si>
    <t>18</t>
  </si>
  <si>
    <t>20</t>
  </si>
  <si>
    <t>21</t>
  </si>
  <si>
    <t>24</t>
  </si>
  <si>
    <t xml:space="preserve">Национальная экономика           </t>
  </si>
  <si>
    <t>Другие вопросы в области национальной экономики</t>
  </si>
  <si>
    <t>Строительство и реконструкция объектов общего и дополнительного образования</t>
  </si>
  <si>
    <t xml:space="preserve">Подпрограмма «Развитие дорожного хозяйства» </t>
  </si>
  <si>
    <t>Жилищное хозяйство</t>
  </si>
  <si>
    <t xml:space="preserve">Другие вопросы в области жилищно-коммунального хозяйства                </t>
  </si>
  <si>
    <t>Другие вопросы в области образования</t>
  </si>
  <si>
    <t>Другие вопросы в области культуры</t>
  </si>
  <si>
    <t>Охрана семьи и детства</t>
  </si>
  <si>
    <t>1004</t>
  </si>
  <si>
    <t>Реконструкция II очереди Воронежского центрального парка с ливневым коллектором в г. Воронеже</t>
  </si>
  <si>
    <t>Основное мероприятие «Сохранение и развитие зелёного фонда городского округа» муниципальной программы городского округа город Воронеж «Охрана окружающей среды»</t>
  </si>
  <si>
    <t>Плановый период</t>
  </si>
  <si>
    <t>Общеобразовательная школа на 1500 мест по ул. Остужева в г. Воронеже</t>
  </si>
  <si>
    <t>областного бюджета</t>
  </si>
  <si>
    <t>Строительство блочно-модульной котельной  по пер. Педагогический, 14/1 в г. Воронеже</t>
  </si>
  <si>
    <t>Реконструкция ВПС-9</t>
  </si>
  <si>
    <t>Строительство ВПС-21</t>
  </si>
  <si>
    <t>Общеобразовательная школа на 1600 мест по ул. Домостроителей, 30а</t>
  </si>
  <si>
    <t>Реконструкция ВПС-9 и комплекс мероприятий по обеспечению инженерной инфраструктуры для ВПС-21</t>
  </si>
  <si>
    <t>Школа по ул. Покровская, 18/5 в г. Воронеж  (ЖК «Каштановый»)</t>
  </si>
  <si>
    <t>?????????????????? ОБЪЕКТЫ ВОДОСНАБЖЕНИЯ</t>
  </si>
  <si>
    <t>Реконструкция и строительство объектов водоотведения в мкр. Краснолесный г. Воронеж</t>
  </si>
  <si>
    <t>Детская школа искусств на 1400 мест с филиалом библиотеки ЦБС (Яблоневые сады)</t>
  </si>
  <si>
    <t>Клуб «Краснолесье» в мкр. Краснолесный, ул. Генерала Лохматикова, г. Воронеж</t>
  </si>
  <si>
    <t>Строительство спортивного зала бокса на территории МБУ СШОР № 4 (ул. Баррикадная, 29)</t>
  </si>
  <si>
    <t xml:space="preserve">2025 год </t>
  </si>
  <si>
    <t xml:space="preserve">                                   В.Ю. Кстенин</t>
  </si>
  <si>
    <t>отклонение</t>
  </si>
  <si>
    <t xml:space="preserve">Инфраструктурный проект «Строительство автомобильной дороги по ул. Острогожская» </t>
  </si>
  <si>
    <t>«Строительство объектов водоотведения в квартале, прилегающем к ул. 20 лет Октября, г. Воронеж» (включая ПИР)</t>
  </si>
  <si>
    <t>Строительство объектов водоотведения в квартале, прилегающем  к улице Тиханкина, г. Воронеж (включая ПИР)</t>
  </si>
  <si>
    <t>Строительство сетей централизованного водоснабжения Дачный проспект, ул. Садовая, г. Воронеж  (включая ПИР)</t>
  </si>
  <si>
    <t>Канализование ул. Просторная, Новороссийская, пер. Новороссийский г. Воронеж (включая ПИР)</t>
  </si>
  <si>
    <t>Канализование территории, ограниченной улицами Степанова, 50-лет ВЛКСМ, Каспийская, Сельская, Попова, 50-лет Советской Армии, г. Воронеж (II очередь) (включая ПИР)</t>
  </si>
  <si>
    <t>Инфраструктурный проект, реализуемый  в целях обеспечения связанного с ним инвестиционного проекта «Комплексная  жилая застройка территорий  «Ленинградский квартал»  и «Озерки»  (Строительство объекта регионального значения «Воронежская перекачивающая станция № 21» (ВПС - № 21))</t>
  </si>
  <si>
    <t>Инфраструктурный проект «Строительство двух водопроводных линий и напорных канализационных линий по ул. Изыскателей» инвестиционного проекта «Комплексная жилая застройка по ул. Изыскателей, 219А, В»</t>
  </si>
  <si>
    <t>ПИР. Строительство двух водопроводных линий Д = 400 мм по ул. Изыскателей до точек врезки в водовод Д1000 мм в районе ул. Куйбышева L ~ 1300 м.п., каждая</t>
  </si>
  <si>
    <t>Пристройка спортивного зала к зданию  МБОУ СОШ № 24 по адресу: ул. Генерала Лохматикова, 43 в г. Воронеже</t>
  </si>
  <si>
    <t>Физкультурно-оздоровительный комплекс на территории МБОУ СОШ № 74 (ул. Переверткина, 34)</t>
  </si>
  <si>
    <t>Школа на 2000 мест по ул. Острогожская в г. Воронеже (включая ПИР)</t>
  </si>
  <si>
    <t>«Технологическое присоединение объекта капитального строительства «Реконструкция котельной по ул. Туполева, 31к с реконструкцией инженерных сетей и переключение на нее системы теплоснабжения жилого квартала, ограниченного улицами Волгоградская, Туполева, Баррикадная в г. Воронеже»</t>
  </si>
  <si>
    <t>Инфраструктурный проект, реализуемый в целях обеспечения связанного с ним инвестиционного проекта Комплексная жилая застройка по ул. Шишкова, ул. Загоровского, Московскому проспекту и ул. Ломоносова в г. Воронеже</t>
  </si>
  <si>
    <t>Строительство объекта: Сети ливневой канализации в квартале, ограниченном ул. Шишкова, Московский проспект, ул. Ломоносова, ул. Тимирязева, набережной Максима Горького, ул. Бурденко со строительством очистных сооружений и КНС в г. Воронеж</t>
  </si>
  <si>
    <t>Комплексная жилая застройка по ул. Острогожская в р.п. Шилово г. Воронежа. Магистральная улица районного значения между кварталами AI-AV</t>
  </si>
  <si>
    <t>Инфраструктурный проект «Реконструкция ВПС -9 и комплекс мероприятий по обеспечению инженерной  инфраструктуры для ВПС - 21» инвестиционного проекта «Комплексная жилая застройка вдоль улицы Ленинградская и Ленинского проспекта, ограниченного улицами Порт-Артурская и пер. Гвардейский»</t>
  </si>
  <si>
    <t>ПИР. Строительство напорных канализационных линий Д = 500 мм L ~ 7000 м.п. каждая, по ул. Изыскателей, Беломорская, Калиниградская, Планетная, Богатырская до разгрузочной камеры на канализационном коллекторе Д1000 мм по ул. Землячки</t>
  </si>
  <si>
    <t xml:space="preserve">Общеобразовательная школа на 1575 мест по ул. Шишкова - ул. Загоровского в г. Воронеже </t>
  </si>
  <si>
    <t xml:space="preserve">Общеобразовательная школа на 1224 места по ул. Изыскателей в г. Воронеж (включая ПИР)
</t>
  </si>
  <si>
    <t xml:space="preserve">Физкультурно-оздоровительный комплекс на территории МБОУ СОШ № 4 (Бульвар Пионеров, 14) в г. Воронеже </t>
  </si>
  <si>
    <t xml:space="preserve">Строительство футбольного поля в мкр. Никольское (г. Воронеж, ул. Дубянского) </t>
  </si>
  <si>
    <t>Муниципальная  программа  городского округа город Воронеж «Развитие физической культуры и спорта»</t>
  </si>
  <si>
    <t>Муниципальная программа городского округа город Воронеж «Развитие культуры»</t>
  </si>
  <si>
    <t>Подпрограмма «Развитие общего и дополнительного образования»</t>
  </si>
  <si>
    <t>Муниципальная программа городского округа город Воронеж «Развитие образования»</t>
  </si>
  <si>
    <t xml:space="preserve">Муниципальная программа «Обеспечение коммунальными услугами населения городского округа город Воронеж»                         </t>
  </si>
  <si>
    <t xml:space="preserve">Муниципальная программа «Обеспечение коммунальными услугами населения городского округа город Воронеж»                                               </t>
  </si>
  <si>
    <t>Подпрограмма «Сохранение и развитие культуры и искусства»</t>
  </si>
  <si>
    <t xml:space="preserve">2026 год </t>
  </si>
  <si>
    <t>Управление имущественных и земельных отношений</t>
  </si>
  <si>
    <t>Детский сад на 280 мест по ул. Остужева в г. Воронеже</t>
  </si>
  <si>
    <t>Проектирование и строительство инженерной инфраструктуры в с. Никольское  городского округа город Воронеж (включая ПИР)</t>
  </si>
  <si>
    <t xml:space="preserve">Основное мероприятие  «Обеспечение объектами инженерной инфраструктуры земельных участков для индивидуального жилищного строительства многодетных семей в городе Воронеже» </t>
  </si>
  <si>
    <t xml:space="preserve">Детское дошкольное учреждение на 600 мест по Московскому проспекту в г. Воронеже (выкуп)
</t>
  </si>
  <si>
    <t>ГОРОДСКАЯ АДРЕСНАЯ ИНВЕСТИЦИОННАЯ ПРОГРАММА 
НА ПЛАНОВЫЙ ПЕРИОД 2025 И 2026 ГОДОВ</t>
  </si>
  <si>
    <t xml:space="preserve">                           Глава городского округа
                          город Воронеж</t>
  </si>
  <si>
    <t xml:space="preserve">                           город Воронеж</t>
  </si>
  <si>
    <t>Председатель Воронежской</t>
  </si>
  <si>
    <t>В.Ф. Ходырев</t>
  </si>
  <si>
    <t>2025 год  утвертден</t>
  </si>
  <si>
    <t>2026 год  утвержден</t>
  </si>
  <si>
    <t>9</t>
  </si>
  <si>
    <t>Создание инженерно-коммунальной инфраструктуры необходимой для реализации проекта по реконструкции Петровской набережной (3 очередь), г. Воронеж</t>
  </si>
  <si>
    <t>"Приложение № 13 к решению Воронежской городской Думы от 20.12.2023 № 914-V "О бюджете городского округа город Воронеж на 2024 год и на плановый период 2025 и 2026 годов"</t>
  </si>
  <si>
    <t xml:space="preserve"> ».</t>
  </si>
  <si>
    <t>Приложение № 11</t>
  </si>
  <si>
    <t xml:space="preserve">Реконструкция МБОУ СОШ № 45 по ул. 9 Января, 46, г. Воронеж </t>
  </si>
  <si>
    <t>Спортивный комплекс с плавательным бассейном в рп Шилово города Воронеж (включая ПИР)</t>
  </si>
  <si>
    <t xml:space="preserve"> от 24.04.2024 № 980-V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</si>
</sst>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&quot;р.&quot;_-;\-* #,##0.00&quot;р.&quot;_-;_-* &quot;-&quot;??&quot;р.&quot;_-;_-@_-"/>
    <numFmt numFmtId="167" formatCode="#,##0.0"/>
    <numFmt numFmtId="168" formatCode="#,##0.00000"/>
    <numFmt numFmtId="169" formatCode="0.0"/>
    <numFmt numFmtId="170" formatCode="#,##0.0_ ;[Red]\-#,##0.0\ "/>
    <numFmt numFmtId="171" formatCode="#,##0.000"/>
    <numFmt numFmtId="172" formatCode="#,##0.0000"/>
    <numFmt numFmtId="173" formatCode="#,##0.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49" fontId="3" fillId="0" borderId="0" xfId="55" applyNumberFormat="1" applyFont="1" applyFill="1" applyAlignment="1">
      <alignment horizontal="center" vertical="center" wrapText="1"/>
      <protection/>
    </xf>
    <xf numFmtId="0" fontId="3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horizontal="center" vertical="center" wrapText="1"/>
      <protection/>
    </xf>
    <xf numFmtId="167" fontId="3" fillId="0" borderId="0" xfId="55" applyNumberFormat="1" applyFont="1" applyFill="1" applyAlignment="1">
      <alignment horizontal="center" vertical="center" wrapText="1"/>
      <protection/>
    </xf>
    <xf numFmtId="172" fontId="3" fillId="0" borderId="0" xfId="55" applyNumberFormat="1" applyFont="1" applyFill="1" applyAlignment="1">
      <alignment horizontal="center" vertical="center" wrapText="1"/>
      <protection/>
    </xf>
    <xf numFmtId="171" fontId="3" fillId="0" borderId="0" xfId="55" applyNumberFormat="1" applyFont="1" applyFill="1" applyAlignment="1">
      <alignment horizontal="center" vertical="center" wrapText="1"/>
      <protection/>
    </xf>
    <xf numFmtId="3" fontId="3" fillId="0" borderId="0" xfId="55" applyNumberFormat="1" applyFont="1" applyFill="1" applyAlignment="1">
      <alignment horizontal="center" vertical="center" wrapText="1"/>
      <protection/>
    </xf>
    <xf numFmtId="0" fontId="4" fillId="0" borderId="0" xfId="55" applyFont="1" applyFill="1" applyAlignment="1">
      <alignment vertical="center" wrapText="1"/>
      <protection/>
    </xf>
    <xf numFmtId="0" fontId="4" fillId="0" borderId="0" xfId="55" applyFont="1" applyFill="1" applyAlignment="1">
      <alignment horizontal="center" vertical="center" wrapText="1"/>
      <protection/>
    </xf>
    <xf numFmtId="167" fontId="4" fillId="0" borderId="0" xfId="55" applyNumberFormat="1" applyFont="1" applyFill="1" applyAlignment="1">
      <alignment horizontal="center" vertical="center" wrapText="1"/>
      <protection/>
    </xf>
    <xf numFmtId="172" fontId="4" fillId="0" borderId="0" xfId="55" applyNumberFormat="1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171" fontId="4" fillId="0" borderId="0" xfId="55" applyNumberFormat="1" applyFont="1" applyFill="1" applyAlignment="1">
      <alignment horizontal="center" vertical="center" wrapText="1"/>
      <protection/>
    </xf>
    <xf numFmtId="0" fontId="5" fillId="0" borderId="0" xfId="55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3" fontId="3" fillId="0" borderId="0" xfId="55" applyNumberFormat="1" applyFont="1" applyFill="1" applyAlignment="1">
      <alignment vertical="center" wrapText="1"/>
      <protection/>
    </xf>
    <xf numFmtId="3" fontId="4" fillId="0" borderId="0" xfId="55" applyNumberFormat="1" applyFont="1" applyFill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167" fontId="4" fillId="0" borderId="10" xfId="55" applyNumberFormat="1" applyFont="1" applyFill="1" applyBorder="1" applyAlignment="1">
      <alignment horizontal="center" vertical="center" wrapText="1"/>
      <protection/>
    </xf>
    <xf numFmtId="167" fontId="4" fillId="0" borderId="11" xfId="55" applyNumberFormat="1" applyFont="1" applyFill="1" applyBorder="1" applyAlignment="1">
      <alignment horizontal="center" vertical="center" wrapText="1"/>
      <protection/>
    </xf>
    <xf numFmtId="171" fontId="4" fillId="0" borderId="12" xfId="0" applyNumberFormat="1" applyFont="1" applyFill="1" applyBorder="1" applyAlignment="1">
      <alignment horizontal="center" vertical="center" wrapText="1"/>
    </xf>
    <xf numFmtId="3" fontId="4" fillId="0" borderId="10" xfId="55" applyNumberFormat="1" applyFont="1" applyFill="1" applyBorder="1" applyAlignment="1">
      <alignment horizontal="center" vertical="center" wrapText="1"/>
      <protection/>
    </xf>
    <xf numFmtId="172" fontId="4" fillId="0" borderId="10" xfId="55" applyNumberFormat="1" applyFont="1" applyFill="1" applyBorder="1" applyAlignment="1">
      <alignment horizontal="center" vertical="center" wrapText="1"/>
      <protection/>
    </xf>
    <xf numFmtId="171" fontId="4" fillId="0" borderId="10" xfId="55" applyNumberFormat="1" applyFont="1" applyFill="1" applyBorder="1" applyAlignment="1">
      <alignment horizontal="center" vertical="center" wrapText="1"/>
      <protection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167" fontId="3" fillId="0" borderId="10" xfId="55" applyNumberFormat="1" applyFont="1" applyFill="1" applyBorder="1" applyAlignment="1">
      <alignment horizontal="center" vertical="center" wrapText="1"/>
      <protection/>
    </xf>
    <xf numFmtId="4" fontId="4" fillId="0" borderId="10" xfId="55" applyNumberFormat="1" applyFont="1" applyFill="1" applyBorder="1" applyAlignment="1">
      <alignment horizontal="center" vertical="center" wrapText="1"/>
      <protection/>
    </xf>
    <xf numFmtId="170" fontId="4" fillId="0" borderId="0" xfId="55" applyNumberFormat="1" applyFont="1" applyFill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3" fontId="3" fillId="0" borderId="10" xfId="55" applyNumberFormat="1" applyFont="1" applyFill="1" applyBorder="1" applyAlignment="1">
      <alignment horizontal="center" vertical="center" wrapText="1"/>
      <protection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172" fontId="3" fillId="0" borderId="10" xfId="55" applyNumberFormat="1" applyFont="1" applyFill="1" applyBorder="1" applyAlignment="1">
      <alignment horizontal="center" vertical="center" wrapText="1"/>
      <protection/>
    </xf>
    <xf numFmtId="171" fontId="3" fillId="0" borderId="10" xfId="55" applyNumberFormat="1" applyFont="1" applyFill="1" applyBorder="1" applyAlignment="1">
      <alignment horizontal="center" vertical="center" wrapText="1"/>
      <protection/>
    </xf>
    <xf numFmtId="170" fontId="3" fillId="0" borderId="0" xfId="55" applyNumberFormat="1" applyFont="1" applyFill="1" applyAlignment="1">
      <alignment horizontal="center" vertical="center" wrapText="1"/>
      <protection/>
    </xf>
    <xf numFmtId="2" fontId="3" fillId="0" borderId="0" xfId="55" applyNumberFormat="1" applyFont="1" applyFill="1" applyAlignment="1">
      <alignment horizontal="center" vertical="center" wrapText="1"/>
      <protection/>
    </xf>
    <xf numFmtId="168" fontId="3" fillId="0" borderId="0" xfId="55" applyNumberFormat="1" applyFont="1" applyFill="1" applyAlignment="1">
      <alignment horizontal="center" vertical="center" wrapText="1"/>
      <protection/>
    </xf>
    <xf numFmtId="3" fontId="6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vertical="center" wrapText="1"/>
      <protection/>
    </xf>
    <xf numFmtId="49" fontId="7" fillId="0" borderId="10" xfId="55" applyNumberFormat="1" applyFont="1" applyFill="1" applyBorder="1" applyAlignment="1">
      <alignment horizontal="center" vertical="center" wrapText="1"/>
      <protection/>
    </xf>
    <xf numFmtId="3" fontId="7" fillId="0" borderId="10" xfId="55" applyNumberFormat="1" applyFont="1" applyFill="1" applyBorder="1" applyAlignment="1">
      <alignment horizontal="center" vertical="center" wrapText="1"/>
      <protection/>
    </xf>
    <xf numFmtId="168" fontId="7" fillId="0" borderId="10" xfId="55" applyNumberFormat="1" applyFont="1" applyFill="1" applyBorder="1" applyAlignment="1">
      <alignment horizontal="center" vertical="center" wrapText="1"/>
      <protection/>
    </xf>
    <xf numFmtId="172" fontId="7" fillId="0" borderId="10" xfId="55" applyNumberFormat="1" applyFont="1" applyFill="1" applyBorder="1" applyAlignment="1">
      <alignment horizontal="center" vertical="center" wrapText="1"/>
      <protection/>
    </xf>
    <xf numFmtId="171" fontId="7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vertical="center" wrapText="1"/>
      <protection/>
    </xf>
    <xf numFmtId="168" fontId="4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vertical="center" wrapText="1"/>
      <protection/>
    </xf>
    <xf numFmtId="168" fontId="3" fillId="0" borderId="10" xfId="55" applyNumberFormat="1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vertical="center" wrapText="1"/>
      <protection/>
    </xf>
    <xf numFmtId="3" fontId="6" fillId="0" borderId="10" xfId="55" applyNumberFormat="1" applyFont="1" applyFill="1" applyBorder="1" applyAlignment="1">
      <alignment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4" fontId="7" fillId="0" borderId="10" xfId="55" applyNumberFormat="1" applyFont="1" applyFill="1" applyBorder="1" applyAlignment="1">
      <alignment horizontal="center" vertical="center" wrapText="1"/>
      <protection/>
    </xf>
    <xf numFmtId="167" fontId="7" fillId="0" borderId="1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Alignment="1">
      <alignment horizontal="center" vertical="center" wrapText="1"/>
      <protection/>
    </xf>
    <xf numFmtId="167" fontId="7" fillId="0" borderId="0" xfId="55" applyNumberFormat="1" applyFont="1" applyFill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50" fillId="0" borderId="10" xfId="55" applyFont="1" applyFill="1" applyBorder="1" applyAlignment="1">
      <alignment vertical="center" wrapText="1"/>
      <protection/>
    </xf>
    <xf numFmtId="49" fontId="12" fillId="0" borderId="10" xfId="55" applyNumberFormat="1" applyFont="1" applyFill="1" applyBorder="1" applyAlignment="1">
      <alignment horizontal="center" vertical="center" wrapText="1"/>
      <protection/>
    </xf>
    <xf numFmtId="167" fontId="6" fillId="0" borderId="10" xfId="55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49" fontId="8" fillId="0" borderId="10" xfId="55" applyNumberFormat="1" applyFont="1" applyFill="1" applyBorder="1" applyAlignment="1">
      <alignment horizontal="center" vertical="center" wrapText="1"/>
      <protection/>
    </xf>
    <xf numFmtId="3" fontId="3" fillId="0" borderId="10" xfId="55" applyNumberFormat="1" applyFont="1" applyFill="1" applyBorder="1" applyAlignment="1">
      <alignment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51" fillId="0" borderId="10" xfId="55" applyFont="1" applyFill="1" applyBorder="1" applyAlignment="1">
      <alignment horizontal="center" vertical="center" wrapText="1"/>
      <protection/>
    </xf>
    <xf numFmtId="49" fontId="51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9" fillId="0" borderId="10" xfId="55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3" fontId="5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1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3" fontId="4" fillId="0" borderId="10" xfId="55" applyNumberFormat="1" applyFont="1" applyFill="1" applyBorder="1" applyAlignment="1">
      <alignment vertical="center" wrapText="1"/>
      <protection/>
    </xf>
    <xf numFmtId="169" fontId="4" fillId="0" borderId="0" xfId="55" applyNumberFormat="1" applyFont="1" applyFill="1" applyAlignment="1">
      <alignment horizontal="center" vertical="center" wrapText="1"/>
      <protection/>
    </xf>
    <xf numFmtId="168" fontId="3" fillId="0" borderId="12" xfId="55" applyNumberFormat="1" applyFont="1" applyFill="1" applyBorder="1" applyAlignment="1">
      <alignment horizontal="center" vertical="center" wrapText="1"/>
      <protection/>
    </xf>
    <xf numFmtId="3" fontId="51" fillId="0" borderId="10" xfId="55" applyNumberFormat="1" applyFont="1" applyFill="1" applyBorder="1" applyAlignment="1">
      <alignment horizontal="center" vertical="center" wrapText="1"/>
      <protection/>
    </xf>
    <xf numFmtId="49" fontId="53" fillId="0" borderId="10" xfId="55" applyNumberFormat="1" applyFont="1" applyFill="1" applyBorder="1" applyAlignment="1">
      <alignment horizontal="center" vertical="center" wrapText="1"/>
      <protection/>
    </xf>
    <xf numFmtId="169" fontId="3" fillId="0" borderId="0" xfId="55" applyNumberFormat="1" applyFont="1" applyFill="1" applyAlignment="1">
      <alignment horizontal="center" vertical="center" wrapText="1"/>
      <protection/>
    </xf>
    <xf numFmtId="0" fontId="54" fillId="0" borderId="10" xfId="55" applyFont="1" applyFill="1" applyBorder="1" applyAlignment="1">
      <alignment vertical="center" wrapText="1"/>
      <protection/>
    </xf>
    <xf numFmtId="49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167" fontId="8" fillId="0" borderId="0" xfId="0" applyNumberFormat="1" applyFont="1" applyFill="1" applyAlignment="1">
      <alignment horizontal="center" vertical="top" wrapText="1"/>
    </xf>
    <xf numFmtId="172" fontId="8" fillId="0" borderId="0" xfId="0" applyNumberFormat="1" applyFont="1" applyFill="1" applyAlignment="1">
      <alignment horizontal="center" vertical="top" wrapText="1"/>
    </xf>
    <xf numFmtId="171" fontId="8" fillId="0" borderId="0" xfId="0" applyNumberFormat="1" applyFont="1" applyFill="1" applyAlignment="1">
      <alignment horizontal="center" vertical="top" wrapText="1"/>
    </xf>
    <xf numFmtId="3" fontId="13" fillId="0" borderId="0" xfId="55" applyNumberFormat="1" applyFont="1" applyFill="1" applyAlignment="1">
      <alignment horizontal="right" vertical="top" wrapText="1"/>
      <protection/>
    </xf>
    <xf numFmtId="3" fontId="8" fillId="0" borderId="0" xfId="0" applyNumberFormat="1" applyFont="1" applyFill="1" applyAlignment="1">
      <alignment horizontal="center" vertical="top" wrapText="1"/>
    </xf>
    <xf numFmtId="4" fontId="8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/>
    </xf>
    <xf numFmtId="49" fontId="5" fillId="0" borderId="0" xfId="0" applyNumberFormat="1" applyFont="1" applyFill="1" applyAlignment="1">
      <alignment horizontal="right" vertical="top" wrapText="1"/>
    </xf>
    <xf numFmtId="49" fontId="5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55" fillId="0" borderId="0" xfId="0" applyFont="1" applyFill="1" applyAlignment="1">
      <alignment/>
    </xf>
    <xf numFmtId="49" fontId="5" fillId="0" borderId="0" xfId="0" applyNumberFormat="1" applyFont="1" applyFill="1" applyAlignment="1">
      <alignment vertical="center" wrapText="1"/>
    </xf>
    <xf numFmtId="3" fontId="8" fillId="0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top" wrapText="1"/>
    </xf>
    <xf numFmtId="167" fontId="3" fillId="0" borderId="0" xfId="0" applyNumberFormat="1" applyFont="1" applyFill="1" applyAlignment="1">
      <alignment horizontal="center" vertical="top" wrapText="1"/>
    </xf>
    <xf numFmtId="172" fontId="3" fillId="0" borderId="0" xfId="0" applyNumberFormat="1" applyFont="1" applyFill="1" applyAlignment="1">
      <alignment horizontal="center" vertical="top" wrapText="1"/>
    </xf>
    <xf numFmtId="171" fontId="3" fillId="0" borderId="0" xfId="0" applyNumberFormat="1" applyFont="1" applyFill="1" applyAlignment="1">
      <alignment horizontal="center" vertical="top" wrapText="1"/>
    </xf>
    <xf numFmtId="168" fontId="4" fillId="0" borderId="0" xfId="0" applyNumberFormat="1" applyFont="1" applyFill="1" applyAlignment="1">
      <alignment horizontal="center" vertical="top" wrapText="1"/>
    </xf>
    <xf numFmtId="4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55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5" fillId="0" borderId="0" xfId="55" applyFont="1" applyFill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right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167" fontId="4" fillId="0" borderId="10" xfId="55" applyNumberFormat="1" applyFont="1" applyFill="1" applyBorder="1" applyAlignment="1">
      <alignment horizontal="center" vertical="center" wrapText="1"/>
      <protection/>
    </xf>
    <xf numFmtId="167" fontId="4" fillId="0" borderId="11" xfId="0" applyNumberFormat="1" applyFont="1" applyFill="1" applyBorder="1" applyAlignment="1">
      <alignment horizontal="center" vertical="center" wrapText="1"/>
    </xf>
    <xf numFmtId="167" fontId="4" fillId="0" borderId="14" xfId="0" applyNumberFormat="1" applyFont="1" applyFill="1" applyBorder="1" applyAlignment="1">
      <alignment horizontal="center" vertical="center" wrapText="1"/>
    </xf>
    <xf numFmtId="167" fontId="4" fillId="0" borderId="12" xfId="0" applyNumberFormat="1" applyFont="1" applyFill="1" applyBorder="1" applyAlignment="1">
      <alignment horizontal="center" vertical="center" wrapText="1"/>
    </xf>
    <xf numFmtId="3" fontId="4" fillId="0" borderId="10" xfId="55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Alignment="1">
      <alignment horizontal="right" vertical="top" wrapText="1"/>
    </xf>
    <xf numFmtId="49" fontId="5" fillId="0" borderId="0" xfId="0" applyNumberFormat="1" applyFont="1" applyFill="1" applyAlignment="1">
      <alignment horizontal="lef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79"/>
  <sheetViews>
    <sheetView showZeros="0" tabSelected="1" view="pageBreakPreview" zoomScale="70" zoomScaleNormal="70" zoomScaleSheetLayoutView="70" zoomScalePageLayoutView="0" workbookViewId="0" topLeftCell="A327">
      <selection activeCell="L186" sqref="L186"/>
    </sheetView>
  </sheetViews>
  <sheetFormatPr defaultColWidth="9.140625" defaultRowHeight="15"/>
  <cols>
    <col min="1" max="1" width="5.28125" style="1" customWidth="1"/>
    <col min="2" max="2" width="67.8515625" style="2" customWidth="1"/>
    <col min="3" max="3" width="10.57421875" style="3" customWidth="1"/>
    <col min="4" max="4" width="20.140625" style="4" hidden="1" customWidth="1"/>
    <col min="5" max="5" width="20.140625" style="4" customWidth="1"/>
    <col min="6" max="6" width="20.140625" style="5" hidden="1" customWidth="1"/>
    <col min="7" max="7" width="20.140625" style="4" hidden="1" customWidth="1"/>
    <col min="8" max="8" width="20.140625" style="4" customWidth="1"/>
    <col min="9" max="9" width="20.140625" style="6" hidden="1" customWidth="1"/>
    <col min="10" max="10" width="21.140625" style="7" customWidth="1"/>
    <col min="11" max="12" width="18.421875" style="3" customWidth="1"/>
    <col min="13" max="13" width="29.00390625" style="3" customWidth="1"/>
    <col min="14" max="14" width="18.421875" style="3" customWidth="1"/>
    <col min="15" max="15" width="48.28125" style="3" customWidth="1"/>
    <col min="16" max="21" width="18.421875" style="3" customWidth="1"/>
    <col min="22" max="16384" width="9.140625" style="3" customWidth="1"/>
  </cols>
  <sheetData>
    <row r="1" ht="16.5" customHeight="1" hidden="1"/>
    <row r="2" spans="1:11" ht="16.5" customHeight="1">
      <c r="A2" s="3"/>
      <c r="B2" s="8"/>
      <c r="C2" s="9"/>
      <c r="D2" s="10"/>
      <c r="E2" s="10"/>
      <c r="F2" s="11"/>
      <c r="G2" s="10"/>
      <c r="H2" s="120" t="s">
        <v>168</v>
      </c>
      <c r="I2" s="120"/>
      <c r="J2" s="120"/>
      <c r="K2" s="12"/>
    </row>
    <row r="3" spans="1:11" ht="16.5" customHeight="1">
      <c r="A3" s="3"/>
      <c r="B3" s="8"/>
      <c r="C3" s="9"/>
      <c r="D3" s="10"/>
      <c r="E3" s="10"/>
      <c r="F3" s="11"/>
      <c r="G3" s="10"/>
      <c r="H3" s="120" t="s">
        <v>0</v>
      </c>
      <c r="I3" s="120"/>
      <c r="J3" s="120"/>
      <c r="K3" s="12"/>
    </row>
    <row r="4" spans="1:11" ht="16.5" customHeight="1">
      <c r="A4" s="3"/>
      <c r="B4" s="8"/>
      <c r="C4" s="9"/>
      <c r="D4" s="10"/>
      <c r="E4" s="10"/>
      <c r="F4" s="11"/>
      <c r="G4" s="10"/>
      <c r="H4" s="120" t="s">
        <v>1</v>
      </c>
      <c r="I4" s="120"/>
      <c r="J4" s="120"/>
      <c r="K4" s="12"/>
    </row>
    <row r="5" spans="8:11" ht="16.5" customHeight="1">
      <c r="H5" s="120" t="s">
        <v>171</v>
      </c>
      <c r="I5" s="120"/>
      <c r="J5" s="120"/>
      <c r="K5" s="12"/>
    </row>
    <row r="6" spans="4:10" ht="16.5" customHeight="1" hidden="1">
      <c r="D6" s="10"/>
      <c r="E6" s="10"/>
      <c r="F6" s="11"/>
      <c r="G6" s="10"/>
      <c r="H6" s="10"/>
      <c r="I6" s="13"/>
      <c r="J6" s="3"/>
    </row>
    <row r="7" spans="1:10" ht="16.5" customHeight="1" hidden="1">
      <c r="A7" s="9"/>
      <c r="B7" s="8"/>
      <c r="C7" s="9"/>
      <c r="D7" s="10"/>
      <c r="E7" s="10"/>
      <c r="F7" s="11"/>
      <c r="G7" s="10"/>
      <c r="H7" s="10"/>
      <c r="I7" s="13"/>
      <c r="J7" s="3"/>
    </row>
    <row r="8" ht="16.5">
      <c r="J8" s="3"/>
    </row>
    <row r="9" spans="1:10" ht="0" customHeight="1" hidden="1">
      <c r="A9" s="14"/>
      <c r="B9" s="120"/>
      <c r="C9" s="121"/>
      <c r="D9" s="121"/>
      <c r="E9" s="121"/>
      <c r="F9" s="121"/>
      <c r="G9" s="121"/>
      <c r="H9" s="121"/>
      <c r="I9" s="121"/>
      <c r="J9" s="121"/>
    </row>
    <row r="10" spans="1:10" ht="41.25" customHeight="1">
      <c r="A10" s="122" t="s">
        <v>166</v>
      </c>
      <c r="B10" s="122"/>
      <c r="C10" s="122"/>
      <c r="D10" s="122"/>
      <c r="E10" s="122"/>
      <c r="F10" s="122"/>
      <c r="G10" s="122"/>
      <c r="H10" s="122"/>
      <c r="I10" s="122"/>
      <c r="J10" s="122"/>
    </row>
    <row r="11" spans="1:13" ht="54" customHeight="1">
      <c r="A11" s="119" t="s">
        <v>157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5"/>
      <c r="L11" s="15"/>
      <c r="M11" s="15"/>
    </row>
    <row r="12" spans="1:9" ht="9.75" customHeight="1">
      <c r="A12" s="3"/>
      <c r="B12" s="16"/>
      <c r="C12" s="17"/>
      <c r="D12" s="10"/>
      <c r="E12" s="10"/>
      <c r="F12" s="11"/>
      <c r="G12" s="10"/>
      <c r="H12" s="10"/>
      <c r="I12" s="13"/>
    </row>
    <row r="13" spans="1:10" ht="16.5" customHeight="1">
      <c r="A13" s="123" t="s">
        <v>2</v>
      </c>
      <c r="B13" s="123"/>
      <c r="C13" s="123"/>
      <c r="D13" s="123"/>
      <c r="E13" s="123"/>
      <c r="F13" s="123"/>
      <c r="G13" s="123"/>
      <c r="H13" s="123"/>
      <c r="I13" s="123"/>
      <c r="J13" s="123"/>
    </row>
    <row r="14" spans="1:10" ht="21.75" customHeight="1">
      <c r="A14" s="124" t="s">
        <v>3</v>
      </c>
      <c r="B14" s="124" t="s">
        <v>4</v>
      </c>
      <c r="C14" s="125" t="s">
        <v>5</v>
      </c>
      <c r="D14" s="20"/>
      <c r="E14" s="126" t="s">
        <v>105</v>
      </c>
      <c r="F14" s="127"/>
      <c r="G14" s="127"/>
      <c r="H14" s="128"/>
      <c r="I14" s="21"/>
      <c r="J14" s="129" t="s">
        <v>77</v>
      </c>
    </row>
    <row r="15" spans="1:10" ht="60" customHeight="1">
      <c r="A15" s="124"/>
      <c r="B15" s="124"/>
      <c r="C15" s="125"/>
      <c r="D15" s="19" t="s">
        <v>162</v>
      </c>
      <c r="E15" s="19" t="s">
        <v>119</v>
      </c>
      <c r="F15" s="23" t="s">
        <v>121</v>
      </c>
      <c r="G15" s="19" t="s">
        <v>163</v>
      </c>
      <c r="H15" s="19" t="s">
        <v>151</v>
      </c>
      <c r="I15" s="24" t="s">
        <v>121</v>
      </c>
      <c r="J15" s="129"/>
    </row>
    <row r="16" spans="1:15" ht="16.5" customHeight="1">
      <c r="A16" s="25"/>
      <c r="B16" s="18" t="s">
        <v>6</v>
      </c>
      <c r="C16" s="26"/>
      <c r="D16" s="22">
        <f aca="true" t="shared" si="0" ref="D16:I16">D21+D58+D170+D294+D306+D318+D70</f>
        <v>4941874</v>
      </c>
      <c r="E16" s="47">
        <f t="shared" si="0"/>
        <v>5972787.037519999</v>
      </c>
      <c r="F16" s="47">
        <f t="shared" si="0"/>
        <v>1030913.0375199993</v>
      </c>
      <c r="G16" s="47">
        <f t="shared" si="0"/>
        <v>1923784.3</v>
      </c>
      <c r="H16" s="19">
        <f t="shared" si="0"/>
        <v>1934295.5000000002</v>
      </c>
      <c r="I16" s="24">
        <f t="shared" si="0"/>
        <v>10511.200000000143</v>
      </c>
      <c r="J16" s="26"/>
      <c r="O16" s="28"/>
    </row>
    <row r="17" spans="1:15" ht="18.75" customHeight="1">
      <c r="A17" s="25"/>
      <c r="B17" s="29" t="s">
        <v>7</v>
      </c>
      <c r="C17" s="25"/>
      <c r="D17" s="30"/>
      <c r="E17" s="49"/>
      <c r="F17" s="49"/>
      <c r="G17" s="49"/>
      <c r="H17" s="26"/>
      <c r="I17" s="33"/>
      <c r="J17" s="26"/>
      <c r="O17" s="34"/>
    </row>
    <row r="18" spans="1:15" ht="18.75" customHeight="1">
      <c r="A18" s="25"/>
      <c r="B18" s="29" t="s">
        <v>10</v>
      </c>
      <c r="C18" s="25"/>
      <c r="D18" s="30">
        <f>D23+D60+D172+D308+D320+D296+D75</f>
        <v>1304657</v>
      </c>
      <c r="E18" s="49">
        <f aca="true" t="shared" si="1" ref="E18:I19">E23+E60+E172+E308+E320+E296+E75</f>
        <v>1371371.4375200002</v>
      </c>
      <c r="F18" s="49">
        <f t="shared" si="1"/>
        <v>66714.43752000004</v>
      </c>
      <c r="G18" s="49">
        <f>G23+G60+G172+G308+G320+G296+G75</f>
        <v>507880</v>
      </c>
      <c r="H18" s="26">
        <f t="shared" si="1"/>
        <v>518391.2</v>
      </c>
      <c r="I18" s="33">
        <f t="shared" si="1"/>
        <v>10511.200000000023</v>
      </c>
      <c r="J18" s="26"/>
      <c r="K18" s="35"/>
      <c r="M18" s="36"/>
      <c r="N18" s="36"/>
      <c r="O18" s="34"/>
    </row>
    <row r="19" spans="1:10" ht="18.75" customHeight="1">
      <c r="A19" s="25"/>
      <c r="B19" s="37" t="s">
        <v>107</v>
      </c>
      <c r="C19" s="25"/>
      <c r="D19" s="30">
        <f>D24+D61+D173+D309+D321+D297+D76</f>
        <v>3637217</v>
      </c>
      <c r="E19" s="26">
        <f t="shared" si="1"/>
        <v>4601415.6</v>
      </c>
      <c r="F19" s="49">
        <f t="shared" si="1"/>
        <v>964198.6</v>
      </c>
      <c r="G19" s="49">
        <f>G24+G61+G173+G309+G321+G297+G76</f>
        <v>1415904.3</v>
      </c>
      <c r="H19" s="26">
        <f t="shared" si="1"/>
        <v>1415904.3</v>
      </c>
      <c r="I19" s="33">
        <f t="shared" si="1"/>
        <v>0</v>
      </c>
      <c r="J19" s="26"/>
    </row>
    <row r="20" spans="1:15" ht="18.75" customHeight="1" hidden="1">
      <c r="A20" s="25"/>
      <c r="B20" s="29" t="s">
        <v>8</v>
      </c>
      <c r="C20" s="25"/>
      <c r="D20" s="26">
        <f aca="true" t="shared" si="2" ref="D20:I20">D25+D62+D174+D310+D322</f>
        <v>0</v>
      </c>
      <c r="E20" s="49">
        <f t="shared" si="2"/>
        <v>0</v>
      </c>
      <c r="F20" s="49">
        <f t="shared" si="2"/>
        <v>0</v>
      </c>
      <c r="G20" s="49">
        <f t="shared" si="2"/>
        <v>0</v>
      </c>
      <c r="H20" s="49">
        <f t="shared" si="2"/>
        <v>0</v>
      </c>
      <c r="I20" s="33">
        <f t="shared" si="2"/>
        <v>0</v>
      </c>
      <c r="J20" s="26"/>
      <c r="M20" s="4"/>
      <c r="N20" s="4"/>
      <c r="O20" s="10"/>
    </row>
    <row r="21" spans="1:10" ht="21" customHeight="1">
      <c r="A21" s="38" t="s">
        <v>80</v>
      </c>
      <c r="B21" s="18" t="s">
        <v>93</v>
      </c>
      <c r="C21" s="39" t="s">
        <v>12</v>
      </c>
      <c r="D21" s="22">
        <f>D23+D24+D25</f>
        <v>0</v>
      </c>
      <c r="E21" s="47">
        <f>E23+E24+E25</f>
        <v>838917.51752</v>
      </c>
      <c r="F21" s="47">
        <f>E21-D21</f>
        <v>838917.51752</v>
      </c>
      <c r="G21" s="47">
        <f>G23+G24+G25</f>
        <v>0</v>
      </c>
      <c r="H21" s="47">
        <f>H23+H24+H25</f>
        <v>0</v>
      </c>
      <c r="I21" s="24">
        <f>H21-G21</f>
        <v>0</v>
      </c>
      <c r="J21" s="26"/>
    </row>
    <row r="22" spans="1:15" ht="18.75" customHeight="1">
      <c r="A22" s="39"/>
      <c r="B22" s="37" t="s">
        <v>7</v>
      </c>
      <c r="C22" s="39"/>
      <c r="D22" s="22"/>
      <c r="E22" s="47"/>
      <c r="F22" s="47"/>
      <c r="G22" s="47"/>
      <c r="H22" s="47"/>
      <c r="I22" s="24"/>
      <c r="J22" s="26"/>
      <c r="O22" s="28"/>
    </row>
    <row r="23" spans="1:15" ht="18.75" customHeight="1">
      <c r="A23" s="39"/>
      <c r="B23" s="29" t="s">
        <v>10</v>
      </c>
      <c r="C23" s="39"/>
      <c r="D23" s="30">
        <f>D44+D48+D52+D56+D32+D38</f>
        <v>0</v>
      </c>
      <c r="E23" s="49">
        <f>E44+E48+E52+E56+E32+E38</f>
        <v>838.91752</v>
      </c>
      <c r="F23" s="49">
        <f aca="true" t="shared" si="3" ref="F23:F86">E23-D23</f>
        <v>838.91752</v>
      </c>
      <c r="G23" s="49">
        <f>G44+G48+G52+G56+G32+G38</f>
        <v>0</v>
      </c>
      <c r="H23" s="49">
        <f>H44+H48+H52+H56+H32+H38</f>
        <v>0</v>
      </c>
      <c r="I23" s="33">
        <f aca="true" t="shared" si="4" ref="I23:I86">H23-G23</f>
        <v>0</v>
      </c>
      <c r="J23" s="31"/>
      <c r="O23" s="34"/>
    </row>
    <row r="24" spans="1:15" ht="18.75" customHeight="1">
      <c r="A24" s="39"/>
      <c r="B24" s="37" t="s">
        <v>107</v>
      </c>
      <c r="C24" s="39"/>
      <c r="D24" s="30">
        <f>D45+D49+D53+D57+D33+D39</f>
        <v>0</v>
      </c>
      <c r="E24" s="26">
        <f>E45+E49+E53+E57+E33+E39</f>
        <v>838078.6</v>
      </c>
      <c r="F24" s="49">
        <f t="shared" si="3"/>
        <v>838078.6</v>
      </c>
      <c r="G24" s="49">
        <f>G45+G49+G53+G57+G33+G39</f>
        <v>0</v>
      </c>
      <c r="H24" s="49">
        <f>H45+H49+H53+H57+H33+H39</f>
        <v>0</v>
      </c>
      <c r="I24" s="33">
        <f t="shared" si="4"/>
        <v>0</v>
      </c>
      <c r="J24" s="31"/>
      <c r="O24" s="34"/>
    </row>
    <row r="25" spans="1:15" ht="18.75" customHeight="1" hidden="1">
      <c r="A25" s="39"/>
      <c r="B25" s="29" t="s">
        <v>8</v>
      </c>
      <c r="C25" s="39"/>
      <c r="D25" s="30"/>
      <c r="E25" s="31"/>
      <c r="F25" s="32">
        <f t="shared" si="3"/>
        <v>0</v>
      </c>
      <c r="G25" s="30"/>
      <c r="H25" s="30"/>
      <c r="I25" s="33">
        <f t="shared" si="4"/>
        <v>0</v>
      </c>
      <c r="J25" s="31"/>
      <c r="O25" s="34"/>
    </row>
    <row r="26" spans="1:10" ht="21" customHeight="1">
      <c r="A26" s="39"/>
      <c r="B26" s="40" t="s">
        <v>94</v>
      </c>
      <c r="C26" s="41" t="s">
        <v>13</v>
      </c>
      <c r="D26" s="42">
        <f>D27+D40</f>
        <v>0</v>
      </c>
      <c r="E26" s="43">
        <f>E27+E40</f>
        <v>838917.51752</v>
      </c>
      <c r="F26" s="44">
        <f t="shared" si="3"/>
        <v>838917.51752</v>
      </c>
      <c r="G26" s="42">
        <f>G27+G40</f>
        <v>0</v>
      </c>
      <c r="H26" s="42">
        <f>H27+H40</f>
        <v>0</v>
      </c>
      <c r="I26" s="45">
        <f t="shared" si="4"/>
        <v>0</v>
      </c>
      <c r="J26" s="31"/>
    </row>
    <row r="27" spans="1:10" ht="39" customHeight="1">
      <c r="A27" s="39"/>
      <c r="B27" s="46" t="s">
        <v>60</v>
      </c>
      <c r="C27" s="39" t="s">
        <v>13</v>
      </c>
      <c r="D27" s="19">
        <f>D28</f>
        <v>0</v>
      </c>
      <c r="E27" s="47">
        <f>E28</f>
        <v>838917.51752</v>
      </c>
      <c r="F27" s="23">
        <f t="shared" si="3"/>
        <v>838917.51752</v>
      </c>
      <c r="G27" s="19">
        <f>G28</f>
        <v>0</v>
      </c>
      <c r="H27" s="19">
        <f>H28</f>
        <v>0</v>
      </c>
      <c r="I27" s="24">
        <f t="shared" si="4"/>
        <v>0</v>
      </c>
      <c r="J27" s="31"/>
    </row>
    <row r="28" spans="1:10" ht="33.75" customHeight="1">
      <c r="A28" s="39"/>
      <c r="B28" s="46" t="s">
        <v>96</v>
      </c>
      <c r="C28" s="39" t="s">
        <v>13</v>
      </c>
      <c r="D28" s="19">
        <f>D30+D36</f>
        <v>0</v>
      </c>
      <c r="E28" s="47">
        <f>E30+E36</f>
        <v>838917.51752</v>
      </c>
      <c r="F28" s="23">
        <f t="shared" si="3"/>
        <v>838917.51752</v>
      </c>
      <c r="G28" s="19">
        <f>G30+G36</f>
        <v>0</v>
      </c>
      <c r="H28" s="19">
        <f>H30+H36</f>
        <v>0</v>
      </c>
      <c r="I28" s="24">
        <f t="shared" si="4"/>
        <v>0</v>
      </c>
      <c r="J28" s="31"/>
    </row>
    <row r="29" spans="1:10" ht="89.25" customHeight="1">
      <c r="A29" s="39"/>
      <c r="B29" s="46" t="s">
        <v>135</v>
      </c>
      <c r="C29" s="39" t="s">
        <v>13</v>
      </c>
      <c r="D29" s="19">
        <f>D30</f>
        <v>0</v>
      </c>
      <c r="E29" s="47">
        <f>E30</f>
        <v>838917.51752</v>
      </c>
      <c r="F29" s="23">
        <f t="shared" si="3"/>
        <v>838917.51752</v>
      </c>
      <c r="G29" s="19">
        <f>G30</f>
        <v>0</v>
      </c>
      <c r="H29" s="19">
        <f>H30</f>
        <v>0</v>
      </c>
      <c r="I29" s="24">
        <f t="shared" si="4"/>
        <v>0</v>
      </c>
      <c r="J29" s="31"/>
    </row>
    <row r="30" spans="1:15" ht="84.75" customHeight="1">
      <c r="A30" s="25" t="s">
        <v>15</v>
      </c>
      <c r="B30" s="48" t="s">
        <v>136</v>
      </c>
      <c r="C30" s="25" t="s">
        <v>13</v>
      </c>
      <c r="D30" s="26">
        <f>SUM(D32:D34)</f>
        <v>0</v>
      </c>
      <c r="E30" s="49">
        <f>SUM(E32:E34)</f>
        <v>838917.51752</v>
      </c>
      <c r="F30" s="32">
        <f t="shared" si="3"/>
        <v>838917.51752</v>
      </c>
      <c r="G30" s="26">
        <f>SUM(G32:G34)</f>
        <v>0</v>
      </c>
      <c r="H30" s="26">
        <f>SUM(H32:H34)</f>
        <v>0</v>
      </c>
      <c r="I30" s="33">
        <f t="shared" si="4"/>
        <v>0</v>
      </c>
      <c r="J30" s="31" t="s">
        <v>59</v>
      </c>
      <c r="O30" s="28"/>
    </row>
    <row r="31" spans="1:15" ht="18.75" customHeight="1">
      <c r="A31" s="39"/>
      <c r="B31" s="37" t="s">
        <v>7</v>
      </c>
      <c r="C31" s="25"/>
      <c r="D31" s="26"/>
      <c r="E31" s="31"/>
      <c r="F31" s="32">
        <f t="shared" si="3"/>
        <v>0</v>
      </c>
      <c r="G31" s="26"/>
      <c r="H31" s="26"/>
      <c r="I31" s="33">
        <f t="shared" si="4"/>
        <v>0</v>
      </c>
      <c r="J31" s="49"/>
      <c r="O31" s="34"/>
    </row>
    <row r="32" spans="1:15" ht="18.75" customHeight="1">
      <c r="A32" s="39"/>
      <c r="B32" s="29" t="s">
        <v>10</v>
      </c>
      <c r="C32" s="25"/>
      <c r="D32" s="26"/>
      <c r="E32" s="49">
        <v>838.91752</v>
      </c>
      <c r="F32" s="32">
        <f t="shared" si="3"/>
        <v>838.91752</v>
      </c>
      <c r="G32" s="26"/>
      <c r="H32" s="26"/>
      <c r="I32" s="33">
        <f t="shared" si="4"/>
        <v>0</v>
      </c>
      <c r="J32" s="26"/>
      <c r="O32" s="34"/>
    </row>
    <row r="33" spans="1:15" ht="18.75" customHeight="1">
      <c r="A33" s="39"/>
      <c r="B33" s="37" t="s">
        <v>107</v>
      </c>
      <c r="C33" s="25"/>
      <c r="D33" s="26"/>
      <c r="E33" s="26">
        <v>838078.6</v>
      </c>
      <c r="F33" s="32">
        <f t="shared" si="3"/>
        <v>838078.6</v>
      </c>
      <c r="G33" s="26"/>
      <c r="H33" s="26"/>
      <c r="I33" s="33">
        <f t="shared" si="4"/>
        <v>0</v>
      </c>
      <c r="J33" s="26"/>
      <c r="O33" s="34"/>
    </row>
    <row r="34" spans="1:10" s="9" customFormat="1" ht="18.75" customHeight="1" hidden="1">
      <c r="A34" s="39"/>
      <c r="B34" s="50" t="s">
        <v>8</v>
      </c>
      <c r="C34" s="25"/>
      <c r="D34" s="26"/>
      <c r="E34" s="31"/>
      <c r="F34" s="32">
        <f t="shared" si="3"/>
        <v>0</v>
      </c>
      <c r="G34" s="26"/>
      <c r="H34" s="26"/>
      <c r="I34" s="33">
        <f t="shared" si="4"/>
        <v>0</v>
      </c>
      <c r="J34" s="26"/>
    </row>
    <row r="35" spans="1:10" ht="42.75" customHeight="1" hidden="1">
      <c r="A35" s="39"/>
      <c r="B35" s="46" t="s">
        <v>122</v>
      </c>
      <c r="C35" s="39" t="s">
        <v>13</v>
      </c>
      <c r="D35" s="19">
        <f>D36</f>
        <v>0</v>
      </c>
      <c r="E35" s="27">
        <f>E36</f>
        <v>0</v>
      </c>
      <c r="F35" s="23">
        <f t="shared" si="3"/>
        <v>0</v>
      </c>
      <c r="G35" s="19">
        <f>G36</f>
        <v>0</v>
      </c>
      <c r="H35" s="19">
        <f>H36</f>
        <v>0</v>
      </c>
      <c r="I35" s="24">
        <f t="shared" si="4"/>
        <v>0</v>
      </c>
      <c r="J35" s="31"/>
    </row>
    <row r="36" spans="1:10" ht="55.5" customHeight="1" hidden="1">
      <c r="A36" s="25" t="s">
        <v>16</v>
      </c>
      <c r="B36" s="48" t="s">
        <v>137</v>
      </c>
      <c r="C36" s="25" t="s">
        <v>13</v>
      </c>
      <c r="D36" s="26">
        <f>SUM(D38:D39)</f>
        <v>0</v>
      </c>
      <c r="E36" s="31">
        <f>SUM(E38:E39)</f>
        <v>0</v>
      </c>
      <c r="F36" s="32">
        <f t="shared" si="3"/>
        <v>0</v>
      </c>
      <c r="G36" s="26">
        <f>SUM(G38:G39)</f>
        <v>0</v>
      </c>
      <c r="H36" s="26">
        <f>SUM(H38:H39)</f>
        <v>0</v>
      </c>
      <c r="I36" s="33">
        <f t="shared" si="4"/>
        <v>0</v>
      </c>
      <c r="J36" s="31" t="s">
        <v>59</v>
      </c>
    </row>
    <row r="37" spans="1:10" ht="18.75" customHeight="1" hidden="1">
      <c r="A37" s="39"/>
      <c r="B37" s="37" t="s">
        <v>7</v>
      </c>
      <c r="C37" s="25"/>
      <c r="D37" s="26"/>
      <c r="E37" s="31"/>
      <c r="F37" s="32">
        <f t="shared" si="3"/>
        <v>0</v>
      </c>
      <c r="G37" s="26"/>
      <c r="H37" s="26"/>
      <c r="I37" s="33">
        <f t="shared" si="4"/>
        <v>0</v>
      </c>
      <c r="J37" s="49"/>
    </row>
    <row r="38" spans="1:10" ht="18.75" customHeight="1" hidden="1">
      <c r="A38" s="39"/>
      <c r="B38" s="29" t="s">
        <v>10</v>
      </c>
      <c r="C38" s="25"/>
      <c r="D38" s="26"/>
      <c r="E38" s="31"/>
      <c r="F38" s="32">
        <f t="shared" si="3"/>
        <v>0</v>
      </c>
      <c r="G38" s="26"/>
      <c r="H38" s="26"/>
      <c r="I38" s="33">
        <f t="shared" si="4"/>
        <v>0</v>
      </c>
      <c r="J38" s="26"/>
    </row>
    <row r="39" spans="1:10" ht="18.75" customHeight="1" hidden="1">
      <c r="A39" s="39"/>
      <c r="B39" s="37" t="s">
        <v>107</v>
      </c>
      <c r="C39" s="25"/>
      <c r="D39" s="26"/>
      <c r="E39" s="31"/>
      <c r="F39" s="32">
        <f t="shared" si="3"/>
        <v>0</v>
      </c>
      <c r="G39" s="26"/>
      <c r="H39" s="26"/>
      <c r="I39" s="33">
        <f t="shared" si="4"/>
        <v>0</v>
      </c>
      <c r="J39" s="26"/>
    </row>
    <row r="40" spans="1:10" ht="54" customHeight="1" hidden="1">
      <c r="A40" s="39"/>
      <c r="B40" s="46" t="s">
        <v>149</v>
      </c>
      <c r="C40" s="39" t="s">
        <v>13</v>
      </c>
      <c r="D40" s="22">
        <f>D41</f>
        <v>0</v>
      </c>
      <c r="E40" s="27">
        <f>E41</f>
        <v>0</v>
      </c>
      <c r="F40" s="23">
        <f t="shared" si="3"/>
        <v>0</v>
      </c>
      <c r="G40" s="22">
        <f>G41</f>
        <v>0</v>
      </c>
      <c r="H40" s="22">
        <f>H41</f>
        <v>0</v>
      </c>
      <c r="I40" s="24">
        <f t="shared" si="4"/>
        <v>0</v>
      </c>
      <c r="J40" s="31">
        <f>J41</f>
        <v>0</v>
      </c>
    </row>
    <row r="41" spans="1:10" ht="56.25" customHeight="1" hidden="1">
      <c r="A41" s="39"/>
      <c r="B41" s="46" t="s">
        <v>14</v>
      </c>
      <c r="C41" s="39" t="s">
        <v>13</v>
      </c>
      <c r="D41" s="22">
        <f>SUM(D42,D46,D50)+D54</f>
        <v>0</v>
      </c>
      <c r="E41" s="27">
        <f>SUM(E42,E46,E50)+E54</f>
        <v>0</v>
      </c>
      <c r="F41" s="23">
        <f t="shared" si="3"/>
        <v>0</v>
      </c>
      <c r="G41" s="22">
        <f>SUM(G42,G46,G50)+G54</f>
        <v>0</v>
      </c>
      <c r="H41" s="22">
        <f>SUM(H42,H46,H50)+H54</f>
        <v>0</v>
      </c>
      <c r="I41" s="24">
        <f t="shared" si="4"/>
        <v>0</v>
      </c>
      <c r="J41" s="31">
        <f>SUM(J42,J46,J50)</f>
        <v>0</v>
      </c>
    </row>
    <row r="42" spans="1:10" ht="93.75" customHeight="1" hidden="1">
      <c r="A42" s="25" t="s">
        <v>15</v>
      </c>
      <c r="B42" s="48" t="s">
        <v>134</v>
      </c>
      <c r="C42" s="25" t="s">
        <v>13</v>
      </c>
      <c r="D42" s="30">
        <f>SUM(D44:D45)</f>
        <v>0</v>
      </c>
      <c r="E42" s="31">
        <f>SUM(E44:E45)</f>
        <v>0</v>
      </c>
      <c r="F42" s="32">
        <f t="shared" si="3"/>
        <v>0</v>
      </c>
      <c r="G42" s="30">
        <f>SUM(G44:G45)</f>
        <v>0</v>
      </c>
      <c r="H42" s="30">
        <f>SUM(H44:H45)</f>
        <v>0</v>
      </c>
      <c r="I42" s="33">
        <f t="shared" si="4"/>
        <v>0</v>
      </c>
      <c r="J42" s="31" t="s">
        <v>11</v>
      </c>
    </row>
    <row r="43" spans="1:10" ht="18.75" customHeight="1" hidden="1">
      <c r="A43" s="25"/>
      <c r="B43" s="37" t="s">
        <v>7</v>
      </c>
      <c r="C43" s="25"/>
      <c r="D43" s="30"/>
      <c r="E43" s="31"/>
      <c r="F43" s="32">
        <f t="shared" si="3"/>
        <v>0</v>
      </c>
      <c r="G43" s="30"/>
      <c r="H43" s="30"/>
      <c r="I43" s="33">
        <f t="shared" si="4"/>
        <v>0</v>
      </c>
      <c r="J43" s="49"/>
    </row>
    <row r="44" spans="1:10" ht="18.75" customHeight="1" hidden="1">
      <c r="A44" s="25"/>
      <c r="B44" s="29" t="s">
        <v>10</v>
      </c>
      <c r="C44" s="25"/>
      <c r="D44" s="30"/>
      <c r="E44" s="31"/>
      <c r="F44" s="32">
        <f t="shared" si="3"/>
        <v>0</v>
      </c>
      <c r="G44" s="30"/>
      <c r="H44" s="30"/>
      <c r="I44" s="33">
        <f t="shared" si="4"/>
        <v>0</v>
      </c>
      <c r="J44" s="26"/>
    </row>
    <row r="45" spans="1:10" ht="18.75" customHeight="1" hidden="1">
      <c r="A45" s="25"/>
      <c r="B45" s="51" t="s">
        <v>107</v>
      </c>
      <c r="C45" s="25"/>
      <c r="D45" s="26"/>
      <c r="E45" s="31"/>
      <c r="F45" s="32">
        <f t="shared" si="3"/>
        <v>0</v>
      </c>
      <c r="G45" s="26"/>
      <c r="H45" s="26"/>
      <c r="I45" s="33">
        <f t="shared" si="4"/>
        <v>0</v>
      </c>
      <c r="J45" s="26"/>
    </row>
    <row r="46" spans="1:10" ht="69" customHeight="1" hidden="1">
      <c r="A46" s="25" t="s">
        <v>18</v>
      </c>
      <c r="B46" s="48" t="s">
        <v>108</v>
      </c>
      <c r="C46" s="25" t="s">
        <v>13</v>
      </c>
      <c r="D46" s="26">
        <f>SUM(D48:D49)</f>
        <v>0</v>
      </c>
      <c r="E46" s="31">
        <f>SUM(E48:E49)</f>
        <v>0</v>
      </c>
      <c r="F46" s="32">
        <f t="shared" si="3"/>
        <v>0</v>
      </c>
      <c r="G46" s="26">
        <f>SUM(G48:G49)</f>
        <v>0</v>
      </c>
      <c r="H46" s="26">
        <f>SUM(H48:H49)</f>
        <v>0</v>
      </c>
      <c r="I46" s="33">
        <f t="shared" si="4"/>
        <v>0</v>
      </c>
      <c r="J46" s="31" t="s">
        <v>11</v>
      </c>
    </row>
    <row r="47" spans="1:10" ht="20.25" customHeight="1" hidden="1">
      <c r="A47" s="39"/>
      <c r="B47" s="37" t="s">
        <v>7</v>
      </c>
      <c r="C47" s="25"/>
      <c r="D47" s="26"/>
      <c r="E47" s="31"/>
      <c r="F47" s="32">
        <f t="shared" si="3"/>
        <v>0</v>
      </c>
      <c r="G47" s="26"/>
      <c r="H47" s="26"/>
      <c r="I47" s="33">
        <f t="shared" si="4"/>
        <v>0</v>
      </c>
      <c r="J47" s="49"/>
    </row>
    <row r="48" spans="1:10" ht="20.25" customHeight="1" hidden="1">
      <c r="A48" s="39"/>
      <c r="B48" s="29" t="s">
        <v>10</v>
      </c>
      <c r="C48" s="25"/>
      <c r="D48" s="26"/>
      <c r="E48" s="31"/>
      <c r="F48" s="32">
        <f t="shared" si="3"/>
        <v>0</v>
      </c>
      <c r="G48" s="26"/>
      <c r="H48" s="26"/>
      <c r="I48" s="33">
        <f t="shared" si="4"/>
        <v>0</v>
      </c>
      <c r="J48" s="26"/>
    </row>
    <row r="49" spans="1:10" ht="20.25" customHeight="1" hidden="1">
      <c r="A49" s="39"/>
      <c r="B49" s="37" t="s">
        <v>9</v>
      </c>
      <c r="C49" s="25"/>
      <c r="D49" s="26"/>
      <c r="E49" s="31"/>
      <c r="F49" s="32">
        <f t="shared" si="3"/>
        <v>0</v>
      </c>
      <c r="G49" s="26"/>
      <c r="H49" s="26"/>
      <c r="I49" s="33">
        <f t="shared" si="4"/>
        <v>0</v>
      </c>
      <c r="J49" s="26"/>
    </row>
    <row r="50" spans="1:10" ht="89.25" customHeight="1" hidden="1">
      <c r="A50" s="25" t="s">
        <v>18</v>
      </c>
      <c r="B50" s="52"/>
      <c r="C50" s="25" t="s">
        <v>13</v>
      </c>
      <c r="D50" s="26">
        <f>SUM(D52:D53)</f>
        <v>0</v>
      </c>
      <c r="E50" s="31">
        <f>SUM(E52:E53)</f>
        <v>0</v>
      </c>
      <c r="F50" s="32">
        <f t="shared" si="3"/>
        <v>0</v>
      </c>
      <c r="G50" s="26">
        <f>SUM(G52:G53)</f>
        <v>0</v>
      </c>
      <c r="H50" s="26">
        <f>SUM(H52:H53)</f>
        <v>0</v>
      </c>
      <c r="I50" s="33">
        <f t="shared" si="4"/>
        <v>0</v>
      </c>
      <c r="J50" s="31" t="s">
        <v>11</v>
      </c>
    </row>
    <row r="51" spans="1:10" ht="18.75" customHeight="1" hidden="1">
      <c r="A51" s="39"/>
      <c r="B51" s="37" t="s">
        <v>7</v>
      </c>
      <c r="C51" s="25"/>
      <c r="D51" s="26"/>
      <c r="E51" s="31"/>
      <c r="F51" s="32">
        <f t="shared" si="3"/>
        <v>0</v>
      </c>
      <c r="G51" s="26"/>
      <c r="H51" s="26"/>
      <c r="I51" s="33">
        <f t="shared" si="4"/>
        <v>0</v>
      </c>
      <c r="J51" s="49"/>
    </row>
    <row r="52" spans="1:10" ht="18.75" customHeight="1" hidden="1">
      <c r="A52" s="39"/>
      <c r="B52" s="29" t="s">
        <v>10</v>
      </c>
      <c r="C52" s="25"/>
      <c r="D52" s="26"/>
      <c r="E52" s="31"/>
      <c r="F52" s="32">
        <f t="shared" si="3"/>
        <v>0</v>
      </c>
      <c r="G52" s="26"/>
      <c r="H52" s="26"/>
      <c r="I52" s="33">
        <f t="shared" si="4"/>
        <v>0</v>
      </c>
      <c r="J52" s="26"/>
    </row>
    <row r="53" spans="1:10" ht="18.75" customHeight="1" hidden="1">
      <c r="A53" s="39"/>
      <c r="B53" s="37" t="s">
        <v>9</v>
      </c>
      <c r="C53" s="25"/>
      <c r="D53" s="26"/>
      <c r="E53" s="31"/>
      <c r="F53" s="32">
        <f t="shared" si="3"/>
        <v>0</v>
      </c>
      <c r="G53" s="26"/>
      <c r="H53" s="26"/>
      <c r="I53" s="33">
        <f t="shared" si="4"/>
        <v>0</v>
      </c>
      <c r="J53" s="26"/>
    </row>
    <row r="54" spans="1:10" ht="78.75" customHeight="1" hidden="1">
      <c r="A54" s="25" t="s">
        <v>44</v>
      </c>
      <c r="B54" s="52"/>
      <c r="C54" s="25" t="s">
        <v>13</v>
      </c>
      <c r="D54" s="26">
        <f>SUM(D56:D57)</f>
        <v>0</v>
      </c>
      <c r="E54" s="31">
        <f>SUM(E56:E57)</f>
        <v>0</v>
      </c>
      <c r="F54" s="32">
        <f t="shared" si="3"/>
        <v>0</v>
      </c>
      <c r="G54" s="26">
        <f>SUM(G56:G57)</f>
        <v>0</v>
      </c>
      <c r="H54" s="26">
        <f>SUM(H56:H57)</f>
        <v>0</v>
      </c>
      <c r="I54" s="33">
        <f t="shared" si="4"/>
        <v>0</v>
      </c>
      <c r="J54" s="31" t="s">
        <v>11</v>
      </c>
    </row>
    <row r="55" spans="1:10" ht="18.75" customHeight="1" hidden="1">
      <c r="A55" s="39"/>
      <c r="B55" s="37" t="s">
        <v>7</v>
      </c>
      <c r="C55" s="25"/>
      <c r="D55" s="26"/>
      <c r="E55" s="31"/>
      <c r="F55" s="32">
        <f t="shared" si="3"/>
        <v>0</v>
      </c>
      <c r="G55" s="26"/>
      <c r="H55" s="26"/>
      <c r="I55" s="33">
        <f t="shared" si="4"/>
        <v>0</v>
      </c>
      <c r="J55" s="49"/>
    </row>
    <row r="56" spans="1:10" ht="18.75" customHeight="1" hidden="1">
      <c r="A56" s="39"/>
      <c r="B56" s="29" t="s">
        <v>10</v>
      </c>
      <c r="C56" s="25"/>
      <c r="D56" s="26"/>
      <c r="E56" s="31"/>
      <c r="F56" s="32">
        <f t="shared" si="3"/>
        <v>0</v>
      </c>
      <c r="G56" s="26"/>
      <c r="H56" s="26"/>
      <c r="I56" s="33">
        <f t="shared" si="4"/>
        <v>0</v>
      </c>
      <c r="J56" s="26"/>
    </row>
    <row r="57" spans="1:10" ht="18.75" customHeight="1" hidden="1">
      <c r="A57" s="39"/>
      <c r="B57" s="37" t="s">
        <v>9</v>
      </c>
      <c r="C57" s="25"/>
      <c r="D57" s="26"/>
      <c r="E57" s="31"/>
      <c r="F57" s="32">
        <f t="shared" si="3"/>
        <v>0</v>
      </c>
      <c r="G57" s="26"/>
      <c r="H57" s="26"/>
      <c r="I57" s="33">
        <f t="shared" si="4"/>
        <v>0</v>
      </c>
      <c r="J57" s="26"/>
    </row>
    <row r="58" spans="1:15" s="9" customFormat="1" ht="23.25" customHeight="1">
      <c r="A58" s="38" t="s">
        <v>81</v>
      </c>
      <c r="B58" s="18" t="s">
        <v>19</v>
      </c>
      <c r="C58" s="39" t="s">
        <v>20</v>
      </c>
      <c r="D58" s="22">
        <f>SUM(D60:D62)</f>
        <v>0</v>
      </c>
      <c r="E58" s="19">
        <f>SUM(E60:E62)</f>
        <v>164993.7</v>
      </c>
      <c r="F58" s="23">
        <f t="shared" si="3"/>
        <v>164993.7</v>
      </c>
      <c r="G58" s="19">
        <f>SUM(G60:G62)</f>
        <v>52381.3</v>
      </c>
      <c r="H58" s="19">
        <f>SUM(H60:H62)</f>
        <v>52667.100000000006</v>
      </c>
      <c r="I58" s="24">
        <f t="shared" si="4"/>
        <v>285.8000000000029</v>
      </c>
      <c r="J58" s="26">
        <f>SUM(J60:J62)</f>
        <v>0</v>
      </c>
      <c r="M58" s="10"/>
      <c r="N58" s="10"/>
      <c r="O58" s="10"/>
    </row>
    <row r="59" spans="1:14" ht="18.75" customHeight="1">
      <c r="A59" s="39"/>
      <c r="B59" s="37" t="s">
        <v>7</v>
      </c>
      <c r="C59" s="25"/>
      <c r="D59" s="30"/>
      <c r="E59" s="26"/>
      <c r="F59" s="32">
        <f t="shared" si="3"/>
        <v>0</v>
      </c>
      <c r="G59" s="26"/>
      <c r="H59" s="26"/>
      <c r="I59" s="33">
        <f t="shared" si="4"/>
        <v>0</v>
      </c>
      <c r="J59" s="26"/>
      <c r="M59" s="36"/>
      <c r="N59" s="36"/>
    </row>
    <row r="60" spans="1:10" ht="18.75" customHeight="1">
      <c r="A60" s="39"/>
      <c r="B60" s="29" t="s">
        <v>10</v>
      </c>
      <c r="C60" s="25"/>
      <c r="D60" s="30">
        <f>D67+D158+D168+D144+D149+D154+D109+D115+D123+D119+D127+D131+D135+D139</f>
        <v>0</v>
      </c>
      <c r="E60" s="26">
        <f aca="true" t="shared" si="5" ref="E60:H61">E67+E158+E168+E144+E149+E154+E109+E115+E123+E119+E127+E131+E135+E139</f>
        <v>38873.7</v>
      </c>
      <c r="F60" s="32">
        <f t="shared" si="5"/>
        <v>38873.7</v>
      </c>
      <c r="G60" s="30">
        <f>G67+G158+G168+G144+G149+G154+G109+G115+G123+G119+G127+G131+G135+G139</f>
        <v>13829</v>
      </c>
      <c r="H60" s="26">
        <f t="shared" si="5"/>
        <v>14114.8</v>
      </c>
      <c r="I60" s="33">
        <f t="shared" si="4"/>
        <v>285.7999999999993</v>
      </c>
      <c r="J60" s="31">
        <f>J67</f>
        <v>0</v>
      </c>
    </row>
    <row r="61" spans="1:10" ht="16.5" customHeight="1">
      <c r="A61" s="39"/>
      <c r="B61" s="37" t="s">
        <v>107</v>
      </c>
      <c r="C61" s="25"/>
      <c r="D61" s="30">
        <f>D68+D159+D169+D145+D150+D155+D110+D116+D124+D120+D128+D132+D136+D140</f>
        <v>0</v>
      </c>
      <c r="E61" s="30">
        <f t="shared" si="5"/>
        <v>126120</v>
      </c>
      <c r="F61" s="32">
        <f t="shared" si="5"/>
        <v>126120</v>
      </c>
      <c r="G61" s="26">
        <f>G68+G159+G169+G145+G150+G155+G110+G116+G124+G120+G128+G132+G136+G140</f>
        <v>38552.3</v>
      </c>
      <c r="H61" s="26">
        <f t="shared" si="5"/>
        <v>38552.3</v>
      </c>
      <c r="I61" s="33">
        <f t="shared" si="4"/>
        <v>0</v>
      </c>
      <c r="J61" s="31">
        <f>J68</f>
        <v>0</v>
      </c>
    </row>
    <row r="62" spans="1:10" ht="18.75" customHeight="1" hidden="1">
      <c r="A62" s="39"/>
      <c r="B62" s="50" t="s">
        <v>8</v>
      </c>
      <c r="C62" s="25"/>
      <c r="D62" s="30">
        <f>D69</f>
        <v>0</v>
      </c>
      <c r="E62" s="31">
        <f>E69</f>
        <v>0</v>
      </c>
      <c r="F62" s="32">
        <f t="shared" si="3"/>
        <v>0</v>
      </c>
      <c r="G62" s="26">
        <f>G69</f>
        <v>0</v>
      </c>
      <c r="H62" s="26">
        <f>H69</f>
        <v>0</v>
      </c>
      <c r="I62" s="33">
        <f t="shared" si="4"/>
        <v>0</v>
      </c>
      <c r="J62" s="31"/>
    </row>
    <row r="63" spans="1:13" s="55" customFormat="1" ht="18.75" customHeight="1" hidden="1">
      <c r="A63" s="41"/>
      <c r="B63" s="40" t="s">
        <v>97</v>
      </c>
      <c r="C63" s="41" t="s">
        <v>25</v>
      </c>
      <c r="D63" s="42">
        <f aca="true" t="shared" si="6" ref="D63:H64">D64</f>
        <v>0</v>
      </c>
      <c r="E63" s="53">
        <f t="shared" si="6"/>
        <v>0</v>
      </c>
      <c r="F63" s="44">
        <f t="shared" si="3"/>
        <v>0</v>
      </c>
      <c r="G63" s="54">
        <f t="shared" si="6"/>
        <v>0</v>
      </c>
      <c r="H63" s="54">
        <f t="shared" si="6"/>
        <v>0</v>
      </c>
      <c r="I63" s="45">
        <f t="shared" si="4"/>
        <v>0</v>
      </c>
      <c r="J63" s="53"/>
      <c r="M63" s="56"/>
    </row>
    <row r="64" spans="1:13" s="9" customFormat="1" ht="49.5" customHeight="1" hidden="1">
      <c r="A64" s="39"/>
      <c r="B64" s="48" t="s">
        <v>26</v>
      </c>
      <c r="C64" s="39" t="s">
        <v>25</v>
      </c>
      <c r="D64" s="22">
        <f t="shared" si="6"/>
        <v>0</v>
      </c>
      <c r="E64" s="27">
        <f t="shared" si="6"/>
        <v>0</v>
      </c>
      <c r="F64" s="23">
        <f t="shared" si="3"/>
        <v>0</v>
      </c>
      <c r="G64" s="19">
        <f t="shared" si="6"/>
        <v>0</v>
      </c>
      <c r="H64" s="19">
        <f t="shared" si="6"/>
        <v>0</v>
      </c>
      <c r="I64" s="24">
        <f t="shared" si="4"/>
        <v>0</v>
      </c>
      <c r="J64" s="26"/>
      <c r="M64" s="10"/>
    </row>
    <row r="65" spans="1:10" ht="49.5" customHeight="1" hidden="1">
      <c r="A65" s="25" t="s">
        <v>44</v>
      </c>
      <c r="B65" s="48" t="s">
        <v>27</v>
      </c>
      <c r="C65" s="25" t="s">
        <v>25</v>
      </c>
      <c r="D65" s="30">
        <f>SUM(D67:D69)</f>
        <v>0</v>
      </c>
      <c r="E65" s="31">
        <f>SUM(E67:E69)</f>
        <v>0</v>
      </c>
      <c r="F65" s="32">
        <f t="shared" si="3"/>
        <v>0</v>
      </c>
      <c r="G65" s="26">
        <f>SUM(G67:G69)</f>
        <v>0</v>
      </c>
      <c r="H65" s="26">
        <f>SUM(H67:H69)</f>
        <v>0</v>
      </c>
      <c r="I65" s="33">
        <f t="shared" si="4"/>
        <v>0</v>
      </c>
      <c r="J65" s="26" t="s">
        <v>24</v>
      </c>
    </row>
    <row r="66" spans="1:10" s="9" customFormat="1" ht="18.75" customHeight="1" hidden="1">
      <c r="A66" s="39"/>
      <c r="B66" s="51" t="s">
        <v>7</v>
      </c>
      <c r="C66" s="25"/>
      <c r="D66" s="30"/>
      <c r="E66" s="31"/>
      <c r="F66" s="32">
        <f t="shared" si="3"/>
        <v>0</v>
      </c>
      <c r="G66" s="26"/>
      <c r="H66" s="26"/>
      <c r="I66" s="33">
        <f t="shared" si="4"/>
        <v>0</v>
      </c>
      <c r="J66" s="26"/>
    </row>
    <row r="67" spans="1:10" s="9" customFormat="1" ht="18.75" customHeight="1" hidden="1">
      <c r="A67" s="39"/>
      <c r="B67" s="50" t="s">
        <v>10</v>
      </c>
      <c r="C67" s="25"/>
      <c r="D67" s="30"/>
      <c r="E67" s="31"/>
      <c r="F67" s="32">
        <f t="shared" si="3"/>
        <v>0</v>
      </c>
      <c r="G67" s="26"/>
      <c r="H67" s="26"/>
      <c r="I67" s="33">
        <f t="shared" si="4"/>
        <v>0</v>
      </c>
      <c r="J67" s="26"/>
    </row>
    <row r="68" spans="1:10" s="9" customFormat="1" ht="18.75" customHeight="1" hidden="1">
      <c r="A68" s="39"/>
      <c r="B68" s="51" t="s">
        <v>107</v>
      </c>
      <c r="C68" s="25"/>
      <c r="D68" s="30"/>
      <c r="E68" s="31"/>
      <c r="F68" s="32">
        <f t="shared" si="3"/>
        <v>0</v>
      </c>
      <c r="G68" s="26"/>
      <c r="H68" s="26"/>
      <c r="I68" s="33">
        <f t="shared" si="4"/>
        <v>0</v>
      </c>
      <c r="J68" s="26"/>
    </row>
    <row r="69" spans="1:10" s="9" customFormat="1" ht="18.75" customHeight="1" hidden="1">
      <c r="A69" s="39"/>
      <c r="B69" s="50" t="s">
        <v>8</v>
      </c>
      <c r="C69" s="25"/>
      <c r="D69" s="30"/>
      <c r="E69" s="31"/>
      <c r="F69" s="32">
        <f t="shared" si="3"/>
        <v>0</v>
      </c>
      <c r="G69" s="26"/>
      <c r="H69" s="26"/>
      <c r="I69" s="33">
        <f t="shared" si="4"/>
        <v>0</v>
      </c>
      <c r="J69" s="26"/>
    </row>
    <row r="70" spans="1:10" s="9" customFormat="1" ht="21" customHeight="1" hidden="1">
      <c r="A70" s="38" t="s">
        <v>81</v>
      </c>
      <c r="B70" s="46" t="s">
        <v>36</v>
      </c>
      <c r="C70" s="39" t="s">
        <v>37</v>
      </c>
      <c r="D70" s="22">
        <f aca="true" t="shared" si="7" ref="D70:H72">D71</f>
        <v>0</v>
      </c>
      <c r="E70" s="27">
        <f t="shared" si="7"/>
        <v>0</v>
      </c>
      <c r="F70" s="23">
        <f t="shared" si="3"/>
        <v>0</v>
      </c>
      <c r="G70" s="19">
        <f t="shared" si="7"/>
        <v>0</v>
      </c>
      <c r="H70" s="19">
        <f t="shared" si="7"/>
        <v>0</v>
      </c>
      <c r="I70" s="24">
        <f t="shared" si="4"/>
        <v>0</v>
      </c>
      <c r="J70" s="57"/>
    </row>
    <row r="71" spans="1:10" s="9" customFormat="1" ht="25.5" customHeight="1" hidden="1">
      <c r="A71" s="38"/>
      <c r="B71" s="46" t="s">
        <v>38</v>
      </c>
      <c r="C71" s="39" t="s">
        <v>37</v>
      </c>
      <c r="D71" s="22">
        <f t="shared" si="7"/>
        <v>0</v>
      </c>
      <c r="E71" s="27">
        <f t="shared" si="7"/>
        <v>0</v>
      </c>
      <c r="F71" s="23">
        <f t="shared" si="3"/>
        <v>0</v>
      </c>
      <c r="G71" s="19">
        <f t="shared" si="7"/>
        <v>0</v>
      </c>
      <c r="H71" s="19">
        <f t="shared" si="7"/>
        <v>0</v>
      </c>
      <c r="I71" s="24">
        <f t="shared" si="4"/>
        <v>0</v>
      </c>
      <c r="J71" s="57"/>
    </row>
    <row r="72" spans="1:10" s="9" customFormat="1" ht="81" customHeight="1" hidden="1">
      <c r="A72" s="39"/>
      <c r="B72" s="46" t="s">
        <v>104</v>
      </c>
      <c r="C72" s="39" t="s">
        <v>39</v>
      </c>
      <c r="D72" s="22">
        <f t="shared" si="7"/>
        <v>0</v>
      </c>
      <c r="E72" s="27">
        <f t="shared" si="7"/>
        <v>0</v>
      </c>
      <c r="F72" s="23">
        <f t="shared" si="3"/>
        <v>0</v>
      </c>
      <c r="G72" s="19">
        <f t="shared" si="7"/>
        <v>0</v>
      </c>
      <c r="H72" s="19">
        <f t="shared" si="7"/>
        <v>0</v>
      </c>
      <c r="I72" s="24">
        <f t="shared" si="4"/>
        <v>0</v>
      </c>
      <c r="J72" s="57"/>
    </row>
    <row r="73" spans="1:10" s="9" customFormat="1" ht="51.75" customHeight="1" hidden="1">
      <c r="A73" s="25" t="s">
        <v>16</v>
      </c>
      <c r="B73" s="58" t="s">
        <v>103</v>
      </c>
      <c r="C73" s="25" t="s">
        <v>39</v>
      </c>
      <c r="D73" s="30">
        <f>D75+D76</f>
        <v>0</v>
      </c>
      <c r="E73" s="31">
        <f>E75+E76</f>
        <v>0</v>
      </c>
      <c r="F73" s="32">
        <f t="shared" si="3"/>
        <v>0</v>
      </c>
      <c r="G73" s="26">
        <f>G75+G76</f>
        <v>0</v>
      </c>
      <c r="H73" s="26">
        <f>H75+H76</f>
        <v>0</v>
      </c>
      <c r="I73" s="33">
        <f t="shared" si="4"/>
        <v>0</v>
      </c>
      <c r="J73" s="26" t="s">
        <v>42</v>
      </c>
    </row>
    <row r="74" spans="1:10" s="9" customFormat="1" ht="17.25" customHeight="1" hidden="1">
      <c r="A74" s="39"/>
      <c r="B74" s="51" t="s">
        <v>7</v>
      </c>
      <c r="C74" s="25"/>
      <c r="D74" s="30"/>
      <c r="E74" s="31"/>
      <c r="F74" s="32">
        <f t="shared" si="3"/>
        <v>0</v>
      </c>
      <c r="G74" s="26"/>
      <c r="H74" s="26"/>
      <c r="I74" s="33">
        <f t="shared" si="4"/>
        <v>0</v>
      </c>
      <c r="J74" s="26"/>
    </row>
    <row r="75" spans="1:10" s="9" customFormat="1" ht="17.25" customHeight="1" hidden="1">
      <c r="A75" s="39"/>
      <c r="B75" s="50" t="s">
        <v>10</v>
      </c>
      <c r="C75" s="25"/>
      <c r="D75" s="30"/>
      <c r="E75" s="31"/>
      <c r="F75" s="32">
        <f t="shared" si="3"/>
        <v>0</v>
      </c>
      <c r="G75" s="26"/>
      <c r="H75" s="26"/>
      <c r="I75" s="33">
        <f t="shared" si="4"/>
        <v>0</v>
      </c>
      <c r="J75" s="26"/>
    </row>
    <row r="76" spans="1:10" s="9" customFormat="1" ht="17.25" customHeight="1" hidden="1">
      <c r="A76" s="39"/>
      <c r="B76" s="51" t="s">
        <v>9</v>
      </c>
      <c r="C76" s="25"/>
      <c r="D76" s="30"/>
      <c r="E76" s="31"/>
      <c r="F76" s="32">
        <f t="shared" si="3"/>
        <v>0</v>
      </c>
      <c r="G76" s="26"/>
      <c r="H76" s="26"/>
      <c r="I76" s="33">
        <f t="shared" si="4"/>
        <v>0</v>
      </c>
      <c r="J76" s="26"/>
    </row>
    <row r="77" spans="1:10" s="9" customFormat="1" ht="17.25" customHeight="1" hidden="1">
      <c r="A77" s="39"/>
      <c r="B77" s="50"/>
      <c r="C77" s="25"/>
      <c r="D77" s="30"/>
      <c r="E77" s="31"/>
      <c r="F77" s="32">
        <f t="shared" si="3"/>
        <v>0</v>
      </c>
      <c r="G77" s="26"/>
      <c r="H77" s="26"/>
      <c r="I77" s="33">
        <f t="shared" si="4"/>
        <v>0</v>
      </c>
      <c r="J77" s="26"/>
    </row>
    <row r="78" spans="1:10" s="9" customFormat="1" ht="69.75" customHeight="1" hidden="1">
      <c r="A78" s="39" t="s">
        <v>16</v>
      </c>
      <c r="B78" s="46" t="s">
        <v>40</v>
      </c>
      <c r="C78" s="39" t="s">
        <v>41</v>
      </c>
      <c r="D78" s="22">
        <f>D80+D81+D82</f>
        <v>0</v>
      </c>
      <c r="E78" s="27">
        <f>E80+E81+E82</f>
        <v>0</v>
      </c>
      <c r="F78" s="23">
        <f t="shared" si="3"/>
        <v>0</v>
      </c>
      <c r="G78" s="19">
        <f>G80+G81+G82</f>
        <v>0</v>
      </c>
      <c r="H78" s="19">
        <f>H80+H81+H82</f>
        <v>0</v>
      </c>
      <c r="I78" s="24">
        <f t="shared" si="4"/>
        <v>0</v>
      </c>
      <c r="J78" s="26">
        <f>J80+J81+J82</f>
        <v>0</v>
      </c>
    </row>
    <row r="79" spans="1:10" s="9" customFormat="1" ht="17.25" customHeight="1" hidden="1">
      <c r="A79" s="39"/>
      <c r="B79" s="51" t="s">
        <v>7</v>
      </c>
      <c r="C79" s="25"/>
      <c r="D79" s="30"/>
      <c r="E79" s="31"/>
      <c r="F79" s="32">
        <f t="shared" si="3"/>
        <v>0</v>
      </c>
      <c r="G79" s="26"/>
      <c r="H79" s="26"/>
      <c r="I79" s="33">
        <f t="shared" si="4"/>
        <v>0</v>
      </c>
      <c r="J79" s="26"/>
    </row>
    <row r="80" spans="1:10" s="9" customFormat="1" ht="17.25" customHeight="1" hidden="1">
      <c r="A80" s="39"/>
      <c r="B80" s="50" t="s">
        <v>8</v>
      </c>
      <c r="C80" s="25"/>
      <c r="D80" s="30"/>
      <c r="E80" s="31"/>
      <c r="F80" s="32">
        <f t="shared" si="3"/>
        <v>0</v>
      </c>
      <c r="G80" s="26"/>
      <c r="H80" s="26"/>
      <c r="I80" s="33">
        <f t="shared" si="4"/>
        <v>0</v>
      </c>
      <c r="J80" s="26"/>
    </row>
    <row r="81" spans="1:10" s="9" customFormat="1" ht="17.25" customHeight="1" hidden="1">
      <c r="A81" s="39"/>
      <c r="B81" s="51" t="s">
        <v>9</v>
      </c>
      <c r="C81" s="25"/>
      <c r="D81" s="30">
        <f>4553.6-4553.6</f>
        <v>0</v>
      </c>
      <c r="E81" s="31">
        <f>4553.6-4553.6</f>
        <v>0</v>
      </c>
      <c r="F81" s="32">
        <f t="shared" si="3"/>
        <v>0</v>
      </c>
      <c r="G81" s="26">
        <f>4553.6-4553.6</f>
        <v>0</v>
      </c>
      <c r="H81" s="26">
        <f>4553.6-4553.6</f>
        <v>0</v>
      </c>
      <c r="I81" s="33">
        <f t="shared" si="4"/>
        <v>0</v>
      </c>
      <c r="J81" s="26"/>
    </row>
    <row r="82" spans="1:10" s="9" customFormat="1" ht="17.25" customHeight="1" hidden="1">
      <c r="A82" s="39"/>
      <c r="B82" s="50" t="s">
        <v>10</v>
      </c>
      <c r="C82" s="25"/>
      <c r="D82" s="30"/>
      <c r="E82" s="31"/>
      <c r="F82" s="32">
        <f t="shared" si="3"/>
        <v>0</v>
      </c>
      <c r="G82" s="26"/>
      <c r="H82" s="26"/>
      <c r="I82" s="33">
        <f t="shared" si="4"/>
        <v>0</v>
      </c>
      <c r="J82" s="26"/>
    </row>
    <row r="83" spans="1:10" s="9" customFormat="1" ht="17.25" customHeight="1" hidden="1">
      <c r="A83" s="39"/>
      <c r="B83" s="50"/>
      <c r="C83" s="25"/>
      <c r="D83" s="30"/>
      <c r="E83" s="31"/>
      <c r="F83" s="32">
        <f t="shared" si="3"/>
        <v>0</v>
      </c>
      <c r="G83" s="26"/>
      <c r="H83" s="26"/>
      <c r="I83" s="33">
        <f t="shared" si="4"/>
        <v>0</v>
      </c>
      <c r="J83" s="26"/>
    </row>
    <row r="84" spans="1:10" s="9" customFormat="1" ht="17.25" customHeight="1" hidden="1">
      <c r="A84" s="39"/>
      <c r="B84" s="46"/>
      <c r="C84" s="25"/>
      <c r="D84" s="22"/>
      <c r="E84" s="27"/>
      <c r="F84" s="23">
        <f t="shared" si="3"/>
        <v>0</v>
      </c>
      <c r="G84" s="19"/>
      <c r="H84" s="19"/>
      <c r="I84" s="24">
        <f t="shared" si="4"/>
        <v>0</v>
      </c>
      <c r="J84" s="26"/>
    </row>
    <row r="85" spans="1:10" s="9" customFormat="1" ht="17.25" customHeight="1" hidden="1">
      <c r="A85" s="39"/>
      <c r="B85" s="46"/>
      <c r="C85" s="25"/>
      <c r="D85" s="22"/>
      <c r="E85" s="27"/>
      <c r="F85" s="23">
        <f t="shared" si="3"/>
        <v>0</v>
      </c>
      <c r="G85" s="19"/>
      <c r="H85" s="19"/>
      <c r="I85" s="24">
        <f t="shared" si="4"/>
        <v>0</v>
      </c>
      <c r="J85" s="26"/>
    </row>
    <row r="86" spans="1:10" s="9" customFormat="1" ht="17.25" customHeight="1" hidden="1">
      <c r="A86" s="39"/>
      <c r="B86" s="46"/>
      <c r="C86" s="25"/>
      <c r="D86" s="22"/>
      <c r="E86" s="27"/>
      <c r="F86" s="23">
        <f t="shared" si="3"/>
        <v>0</v>
      </c>
      <c r="G86" s="19"/>
      <c r="H86" s="19"/>
      <c r="I86" s="24">
        <f t="shared" si="4"/>
        <v>0</v>
      </c>
      <c r="J86" s="26"/>
    </row>
    <row r="87" spans="1:10" s="9" customFormat="1" ht="17.25" customHeight="1" hidden="1">
      <c r="A87" s="39"/>
      <c r="B87" s="46"/>
      <c r="C87" s="25"/>
      <c r="D87" s="22"/>
      <c r="E87" s="27"/>
      <c r="F87" s="23">
        <f aca="true" t="shared" si="8" ref="F87:F150">E87-D87</f>
        <v>0</v>
      </c>
      <c r="G87" s="19"/>
      <c r="H87" s="19"/>
      <c r="I87" s="24">
        <f aca="true" t="shared" si="9" ref="I87:I150">H87-G87</f>
        <v>0</v>
      </c>
      <c r="J87" s="26"/>
    </row>
    <row r="88" spans="1:10" s="9" customFormat="1" ht="17.25" customHeight="1" hidden="1">
      <c r="A88" s="39"/>
      <c r="B88" s="46"/>
      <c r="C88" s="25"/>
      <c r="D88" s="22"/>
      <c r="E88" s="27"/>
      <c r="F88" s="23">
        <f t="shared" si="8"/>
        <v>0</v>
      </c>
      <c r="G88" s="19"/>
      <c r="H88" s="19"/>
      <c r="I88" s="24">
        <f t="shared" si="9"/>
        <v>0</v>
      </c>
      <c r="J88" s="26"/>
    </row>
    <row r="89" spans="1:10" s="9" customFormat="1" ht="17.25" customHeight="1" hidden="1">
      <c r="A89" s="39"/>
      <c r="B89" s="46"/>
      <c r="C89" s="25"/>
      <c r="D89" s="22"/>
      <c r="E89" s="27"/>
      <c r="F89" s="23">
        <f t="shared" si="8"/>
        <v>0</v>
      </c>
      <c r="G89" s="19"/>
      <c r="H89" s="19"/>
      <c r="I89" s="24">
        <f t="shared" si="9"/>
        <v>0</v>
      </c>
      <c r="J89" s="26"/>
    </row>
    <row r="90" spans="1:10" s="9" customFormat="1" ht="17.25" customHeight="1" hidden="1">
      <c r="A90" s="39"/>
      <c r="B90" s="46"/>
      <c r="C90" s="25"/>
      <c r="D90" s="22"/>
      <c r="E90" s="27"/>
      <c r="F90" s="23">
        <f t="shared" si="8"/>
        <v>0</v>
      </c>
      <c r="G90" s="19"/>
      <c r="H90" s="19"/>
      <c r="I90" s="24">
        <f t="shared" si="9"/>
        <v>0</v>
      </c>
      <c r="J90" s="26"/>
    </row>
    <row r="91" spans="1:10" s="9" customFormat="1" ht="17.25" customHeight="1" hidden="1">
      <c r="A91" s="39"/>
      <c r="B91" s="46"/>
      <c r="C91" s="25"/>
      <c r="D91" s="22"/>
      <c r="E91" s="27"/>
      <c r="F91" s="23">
        <f t="shared" si="8"/>
        <v>0</v>
      </c>
      <c r="G91" s="19"/>
      <c r="H91" s="19"/>
      <c r="I91" s="24">
        <f t="shared" si="9"/>
        <v>0</v>
      </c>
      <c r="J91" s="26"/>
    </row>
    <row r="92" spans="1:10" s="9" customFormat="1" ht="17.25" customHeight="1" hidden="1">
      <c r="A92" s="39"/>
      <c r="B92" s="46"/>
      <c r="C92" s="25"/>
      <c r="D92" s="22"/>
      <c r="E92" s="27"/>
      <c r="F92" s="23">
        <f t="shared" si="8"/>
        <v>0</v>
      </c>
      <c r="G92" s="19"/>
      <c r="H92" s="19"/>
      <c r="I92" s="24">
        <f t="shared" si="9"/>
        <v>0</v>
      </c>
      <c r="J92" s="26"/>
    </row>
    <row r="93" spans="1:10" s="9" customFormat="1" ht="17.25" customHeight="1" hidden="1">
      <c r="A93" s="39"/>
      <c r="B93" s="46"/>
      <c r="C93" s="25"/>
      <c r="D93" s="22"/>
      <c r="E93" s="27"/>
      <c r="F93" s="23">
        <f t="shared" si="8"/>
        <v>0</v>
      </c>
      <c r="G93" s="19"/>
      <c r="H93" s="19"/>
      <c r="I93" s="24">
        <f t="shared" si="9"/>
        <v>0</v>
      </c>
      <c r="J93" s="26"/>
    </row>
    <row r="94" spans="1:10" s="9" customFormat="1" ht="17.25" customHeight="1" hidden="1">
      <c r="A94" s="39"/>
      <c r="B94" s="46"/>
      <c r="C94" s="25"/>
      <c r="D94" s="22"/>
      <c r="E94" s="27"/>
      <c r="F94" s="23">
        <f t="shared" si="8"/>
        <v>0</v>
      </c>
      <c r="G94" s="19"/>
      <c r="H94" s="19"/>
      <c r="I94" s="24">
        <f t="shared" si="9"/>
        <v>0</v>
      </c>
      <c r="J94" s="26"/>
    </row>
    <row r="95" spans="1:10" s="9" customFormat="1" ht="17.25" customHeight="1" hidden="1">
      <c r="A95" s="39"/>
      <c r="B95" s="46"/>
      <c r="C95" s="25"/>
      <c r="D95" s="22"/>
      <c r="E95" s="27"/>
      <c r="F95" s="23">
        <f t="shared" si="8"/>
        <v>0</v>
      </c>
      <c r="G95" s="19"/>
      <c r="H95" s="19"/>
      <c r="I95" s="24">
        <f t="shared" si="9"/>
        <v>0</v>
      </c>
      <c r="J95" s="26"/>
    </row>
    <row r="96" spans="1:10" s="9" customFormat="1" ht="17.25" customHeight="1" hidden="1">
      <c r="A96" s="39"/>
      <c r="B96" s="46"/>
      <c r="C96" s="25"/>
      <c r="D96" s="22"/>
      <c r="E96" s="27"/>
      <c r="F96" s="23">
        <f t="shared" si="8"/>
        <v>0</v>
      </c>
      <c r="G96" s="19"/>
      <c r="H96" s="19"/>
      <c r="I96" s="24">
        <f t="shared" si="9"/>
        <v>0</v>
      </c>
      <c r="J96" s="26"/>
    </row>
    <row r="97" spans="1:10" s="9" customFormat="1" ht="17.25" customHeight="1" hidden="1">
      <c r="A97" s="39"/>
      <c r="B97" s="46"/>
      <c r="C97" s="25"/>
      <c r="D97" s="22"/>
      <c r="E97" s="27"/>
      <c r="F97" s="23">
        <f t="shared" si="8"/>
        <v>0</v>
      </c>
      <c r="G97" s="19"/>
      <c r="H97" s="19"/>
      <c r="I97" s="24">
        <f t="shared" si="9"/>
        <v>0</v>
      </c>
      <c r="J97" s="26"/>
    </row>
    <row r="98" spans="1:10" s="9" customFormat="1" ht="17.25" customHeight="1" hidden="1">
      <c r="A98" s="39"/>
      <c r="B98" s="46"/>
      <c r="C98" s="25"/>
      <c r="D98" s="22"/>
      <c r="E98" s="27"/>
      <c r="F98" s="23">
        <f t="shared" si="8"/>
        <v>0</v>
      </c>
      <c r="G98" s="19"/>
      <c r="H98" s="19"/>
      <c r="I98" s="24">
        <f t="shared" si="9"/>
        <v>0</v>
      </c>
      <c r="J98" s="26"/>
    </row>
    <row r="99" spans="1:10" s="9" customFormat="1" ht="17.25" customHeight="1" hidden="1">
      <c r="A99" s="39"/>
      <c r="B99" s="46"/>
      <c r="C99" s="25"/>
      <c r="D99" s="22"/>
      <c r="E99" s="27"/>
      <c r="F99" s="23">
        <f t="shared" si="8"/>
        <v>0</v>
      </c>
      <c r="G99" s="19"/>
      <c r="H99" s="19"/>
      <c r="I99" s="24">
        <f t="shared" si="9"/>
        <v>0</v>
      </c>
      <c r="J99" s="26"/>
    </row>
    <row r="100" spans="1:10" s="9" customFormat="1" ht="17.25" customHeight="1" hidden="1">
      <c r="A100" s="39"/>
      <c r="B100" s="46"/>
      <c r="C100" s="25"/>
      <c r="D100" s="22"/>
      <c r="E100" s="27"/>
      <c r="F100" s="23">
        <f t="shared" si="8"/>
        <v>0</v>
      </c>
      <c r="G100" s="19"/>
      <c r="H100" s="19"/>
      <c r="I100" s="24">
        <f t="shared" si="9"/>
        <v>0</v>
      </c>
      <c r="J100" s="26"/>
    </row>
    <row r="101" spans="1:10" s="9" customFormat="1" ht="17.25" customHeight="1" hidden="1">
      <c r="A101" s="39"/>
      <c r="B101" s="46"/>
      <c r="C101" s="25"/>
      <c r="D101" s="22"/>
      <c r="E101" s="27"/>
      <c r="F101" s="23">
        <f t="shared" si="8"/>
        <v>0</v>
      </c>
      <c r="G101" s="19"/>
      <c r="H101" s="19"/>
      <c r="I101" s="24">
        <f t="shared" si="9"/>
        <v>0</v>
      </c>
      <c r="J101" s="26"/>
    </row>
    <row r="102" spans="1:10" s="9" customFormat="1" ht="17.25" customHeight="1" hidden="1">
      <c r="A102" s="39"/>
      <c r="B102" s="46"/>
      <c r="C102" s="25"/>
      <c r="D102" s="22"/>
      <c r="E102" s="27"/>
      <c r="F102" s="23">
        <f t="shared" si="8"/>
        <v>0</v>
      </c>
      <c r="G102" s="19"/>
      <c r="H102" s="19"/>
      <c r="I102" s="24">
        <f t="shared" si="9"/>
        <v>0</v>
      </c>
      <c r="J102" s="26"/>
    </row>
    <row r="103" spans="1:10" s="55" customFormat="1" ht="38.25" customHeight="1">
      <c r="A103" s="59"/>
      <c r="B103" s="40" t="s">
        <v>98</v>
      </c>
      <c r="C103" s="41" t="s">
        <v>21</v>
      </c>
      <c r="D103" s="42">
        <f>D111+D104</f>
        <v>0</v>
      </c>
      <c r="E103" s="54">
        <f>E111+E104</f>
        <v>164993.7</v>
      </c>
      <c r="F103" s="44">
        <f t="shared" si="8"/>
        <v>164993.7</v>
      </c>
      <c r="G103" s="54">
        <f>G111+G104</f>
        <v>52381.3</v>
      </c>
      <c r="H103" s="54">
        <f>H111+H104</f>
        <v>52667.100000000006</v>
      </c>
      <c r="I103" s="45">
        <f t="shared" si="9"/>
        <v>285.8000000000029</v>
      </c>
      <c r="J103" s="60"/>
    </row>
    <row r="104" spans="1:10" ht="39" customHeight="1" hidden="1">
      <c r="A104" s="39"/>
      <c r="B104" s="46" t="s">
        <v>60</v>
      </c>
      <c r="C104" s="39" t="s">
        <v>21</v>
      </c>
      <c r="D104" s="22">
        <f aca="true" t="shared" si="10" ref="D104:H106">D105</f>
        <v>0</v>
      </c>
      <c r="E104" s="19">
        <f t="shared" si="10"/>
        <v>0</v>
      </c>
      <c r="F104" s="23">
        <f t="shared" si="8"/>
        <v>0</v>
      </c>
      <c r="G104" s="19">
        <f t="shared" si="10"/>
        <v>0</v>
      </c>
      <c r="H104" s="19">
        <f t="shared" si="10"/>
        <v>0</v>
      </c>
      <c r="I104" s="24">
        <f t="shared" si="9"/>
        <v>0</v>
      </c>
      <c r="J104" s="31"/>
    </row>
    <row r="105" spans="1:10" ht="33.75" customHeight="1" hidden="1">
      <c r="A105" s="39"/>
      <c r="B105" s="46" t="s">
        <v>96</v>
      </c>
      <c r="C105" s="39" t="s">
        <v>21</v>
      </c>
      <c r="D105" s="22">
        <f t="shared" si="10"/>
        <v>0</v>
      </c>
      <c r="E105" s="19">
        <f t="shared" si="10"/>
        <v>0</v>
      </c>
      <c r="F105" s="23">
        <f t="shared" si="8"/>
        <v>0</v>
      </c>
      <c r="G105" s="19">
        <f t="shared" si="10"/>
        <v>0</v>
      </c>
      <c r="H105" s="19">
        <f t="shared" si="10"/>
        <v>0</v>
      </c>
      <c r="I105" s="24">
        <f t="shared" si="9"/>
        <v>0</v>
      </c>
      <c r="J105" s="31"/>
    </row>
    <row r="106" spans="1:10" ht="52.5" customHeight="1" hidden="1">
      <c r="A106" s="39"/>
      <c r="B106" s="46" t="s">
        <v>112</v>
      </c>
      <c r="C106" s="39" t="s">
        <v>21</v>
      </c>
      <c r="D106" s="22">
        <f t="shared" si="10"/>
        <v>0</v>
      </c>
      <c r="E106" s="19">
        <f t="shared" si="10"/>
        <v>0</v>
      </c>
      <c r="F106" s="23">
        <f t="shared" si="8"/>
        <v>0</v>
      </c>
      <c r="G106" s="19">
        <f t="shared" si="10"/>
        <v>0</v>
      </c>
      <c r="H106" s="19">
        <f t="shared" si="10"/>
        <v>0</v>
      </c>
      <c r="I106" s="24">
        <f t="shared" si="9"/>
        <v>0</v>
      </c>
      <c r="J106" s="31"/>
    </row>
    <row r="107" spans="1:10" ht="60" customHeight="1" hidden="1">
      <c r="A107" s="25" t="s">
        <v>44</v>
      </c>
      <c r="B107" s="48"/>
      <c r="C107" s="25" t="s">
        <v>21</v>
      </c>
      <c r="D107" s="30">
        <f>D109+D110</f>
        <v>0</v>
      </c>
      <c r="E107" s="26">
        <f>E109+E110</f>
        <v>0</v>
      </c>
      <c r="F107" s="32">
        <f t="shared" si="8"/>
        <v>0</v>
      </c>
      <c r="G107" s="26">
        <f>G109+G110</f>
        <v>0</v>
      </c>
      <c r="H107" s="26">
        <f>H109+H110</f>
        <v>0</v>
      </c>
      <c r="I107" s="33">
        <f t="shared" si="9"/>
        <v>0</v>
      </c>
      <c r="J107" s="31" t="s">
        <v>59</v>
      </c>
    </row>
    <row r="108" spans="1:10" ht="18.75" customHeight="1" hidden="1">
      <c r="A108" s="39"/>
      <c r="B108" s="37" t="s">
        <v>7</v>
      </c>
      <c r="C108" s="25"/>
      <c r="D108" s="30"/>
      <c r="E108" s="26"/>
      <c r="F108" s="32">
        <f t="shared" si="8"/>
        <v>0</v>
      </c>
      <c r="G108" s="26"/>
      <c r="H108" s="26"/>
      <c r="I108" s="33">
        <f t="shared" si="9"/>
        <v>0</v>
      </c>
      <c r="J108" s="49"/>
    </row>
    <row r="109" spans="1:10" ht="18.75" customHeight="1" hidden="1">
      <c r="A109" s="39"/>
      <c r="B109" s="29" t="s">
        <v>10</v>
      </c>
      <c r="C109" s="25"/>
      <c r="D109" s="30"/>
      <c r="E109" s="26"/>
      <c r="F109" s="32">
        <f t="shared" si="8"/>
        <v>0</v>
      </c>
      <c r="G109" s="26"/>
      <c r="H109" s="26"/>
      <c r="I109" s="33">
        <f t="shared" si="9"/>
        <v>0</v>
      </c>
      <c r="J109" s="26"/>
    </row>
    <row r="110" spans="1:10" ht="18.75" customHeight="1" hidden="1">
      <c r="A110" s="39"/>
      <c r="B110" s="37" t="s">
        <v>107</v>
      </c>
      <c r="C110" s="25"/>
      <c r="D110" s="30"/>
      <c r="E110" s="26"/>
      <c r="F110" s="32">
        <f t="shared" si="8"/>
        <v>0</v>
      </c>
      <c r="G110" s="26"/>
      <c r="H110" s="26"/>
      <c r="I110" s="33">
        <f t="shared" si="9"/>
        <v>0</v>
      </c>
      <c r="J110" s="26"/>
    </row>
    <row r="111" spans="1:10" s="9" customFormat="1" ht="49.5">
      <c r="A111" s="61"/>
      <c r="B111" s="46" t="s">
        <v>148</v>
      </c>
      <c r="C111" s="39" t="s">
        <v>21</v>
      </c>
      <c r="D111" s="22">
        <f>D112+D165</f>
        <v>0</v>
      </c>
      <c r="E111" s="19">
        <f>E112+E165</f>
        <v>164993.7</v>
      </c>
      <c r="F111" s="23">
        <f t="shared" si="8"/>
        <v>164993.7</v>
      </c>
      <c r="G111" s="19">
        <f>G112+G165</f>
        <v>52381.3</v>
      </c>
      <c r="H111" s="19">
        <f>H112+H165</f>
        <v>52667.100000000006</v>
      </c>
      <c r="I111" s="24">
        <f t="shared" si="9"/>
        <v>285.8000000000029</v>
      </c>
      <c r="J111" s="26"/>
    </row>
    <row r="112" spans="1:11" s="9" customFormat="1" ht="18.75">
      <c r="A112" s="61"/>
      <c r="B112" s="46" t="s">
        <v>43</v>
      </c>
      <c r="C112" s="39" t="s">
        <v>21</v>
      </c>
      <c r="D112" s="22">
        <f>D156+D152+D147+D142+D113+D117+D121+D125+D129+D133+D137</f>
        <v>0</v>
      </c>
      <c r="E112" s="19">
        <f>E156+E152+E147+E142+E113+E117+E121+E125+E129+E133+E137</f>
        <v>164993.7</v>
      </c>
      <c r="F112" s="23">
        <f>F156+F152+F147+F142+F113+F117+F121+F125+F129+F133+F137</f>
        <v>164993.7</v>
      </c>
      <c r="G112" s="22">
        <f>G156+G152+G147+G142+G113+G117+G121+G125+G129+G133+G137</f>
        <v>0</v>
      </c>
      <c r="H112" s="22">
        <f>H156+H152+H147+H142+H113+H117+H121+H125+H129+H133+H137</f>
        <v>0</v>
      </c>
      <c r="I112" s="24">
        <f t="shared" si="9"/>
        <v>0</v>
      </c>
      <c r="J112" s="26"/>
      <c r="K112" s="10"/>
    </row>
    <row r="113" spans="1:10" ht="75" customHeight="1">
      <c r="A113" s="62" t="s">
        <v>16</v>
      </c>
      <c r="B113" s="63" t="s">
        <v>165</v>
      </c>
      <c r="C113" s="25" t="s">
        <v>21</v>
      </c>
      <c r="D113" s="30">
        <f>SUM(D115:D116)</f>
        <v>0</v>
      </c>
      <c r="E113" s="26">
        <f>SUM(E115:E116)</f>
        <v>144972.7</v>
      </c>
      <c r="F113" s="32">
        <f t="shared" si="8"/>
        <v>144972.7</v>
      </c>
      <c r="G113" s="30">
        <f>SUM(G115:G116)</f>
        <v>0</v>
      </c>
      <c r="H113" s="30">
        <f>SUM(H115:H116)</f>
        <v>0</v>
      </c>
      <c r="I113" s="33">
        <f t="shared" si="9"/>
        <v>0</v>
      </c>
      <c r="J113" s="26" t="s">
        <v>42</v>
      </c>
    </row>
    <row r="114" spans="1:10" s="9" customFormat="1" ht="18.75" customHeight="1">
      <c r="A114" s="62"/>
      <c r="B114" s="37" t="s">
        <v>7</v>
      </c>
      <c r="C114" s="25"/>
      <c r="D114" s="30"/>
      <c r="E114" s="26"/>
      <c r="F114" s="32">
        <f t="shared" si="8"/>
        <v>0</v>
      </c>
      <c r="G114" s="30"/>
      <c r="H114" s="30"/>
      <c r="I114" s="33">
        <f t="shared" si="9"/>
        <v>0</v>
      </c>
      <c r="J114" s="26"/>
    </row>
    <row r="115" spans="1:10" s="9" customFormat="1" ht="18.75" customHeight="1">
      <c r="A115" s="62"/>
      <c r="B115" s="29" t="s">
        <v>10</v>
      </c>
      <c r="C115" s="25"/>
      <c r="D115" s="30"/>
      <c r="E115" s="26">
        <v>38852.7</v>
      </c>
      <c r="F115" s="32">
        <f t="shared" si="8"/>
        <v>38852.7</v>
      </c>
      <c r="G115" s="30"/>
      <c r="H115" s="30"/>
      <c r="I115" s="33">
        <f t="shared" si="9"/>
        <v>0</v>
      </c>
      <c r="J115" s="26"/>
    </row>
    <row r="116" spans="1:10" s="9" customFormat="1" ht="18.75" customHeight="1">
      <c r="A116" s="62"/>
      <c r="B116" s="37" t="s">
        <v>107</v>
      </c>
      <c r="C116" s="25"/>
      <c r="D116" s="30"/>
      <c r="E116" s="30">
        <v>106120</v>
      </c>
      <c r="F116" s="32">
        <f t="shared" si="8"/>
        <v>106120</v>
      </c>
      <c r="G116" s="30"/>
      <c r="H116" s="30"/>
      <c r="I116" s="33">
        <f t="shared" si="9"/>
        <v>0</v>
      </c>
      <c r="J116" s="26"/>
    </row>
    <row r="117" spans="1:10" ht="52.5" customHeight="1" hidden="1">
      <c r="A117" s="62" t="s">
        <v>22</v>
      </c>
      <c r="B117" s="63" t="s">
        <v>115</v>
      </c>
      <c r="C117" s="25" t="s">
        <v>21</v>
      </c>
      <c r="D117" s="26">
        <f>SUM(D119:D120)</f>
        <v>0</v>
      </c>
      <c r="E117" s="31">
        <f>SUM(E119:E120)</f>
        <v>0</v>
      </c>
      <c r="F117" s="32">
        <f t="shared" si="8"/>
        <v>0</v>
      </c>
      <c r="G117" s="26">
        <f>SUM(G119:G120)</f>
        <v>0</v>
      </c>
      <c r="H117" s="26">
        <f>SUM(H119:H120)</f>
        <v>0</v>
      </c>
      <c r="I117" s="33">
        <f t="shared" si="9"/>
        <v>0</v>
      </c>
      <c r="J117" s="26" t="s">
        <v>42</v>
      </c>
    </row>
    <row r="118" spans="1:10" s="9" customFormat="1" ht="18.75" customHeight="1" hidden="1">
      <c r="A118" s="62"/>
      <c r="B118" s="51" t="s">
        <v>7</v>
      </c>
      <c r="C118" s="25"/>
      <c r="D118" s="26"/>
      <c r="E118" s="31"/>
      <c r="F118" s="32">
        <f t="shared" si="8"/>
        <v>0</v>
      </c>
      <c r="G118" s="26"/>
      <c r="H118" s="26"/>
      <c r="I118" s="33">
        <f t="shared" si="9"/>
        <v>0</v>
      </c>
      <c r="J118" s="26"/>
    </row>
    <row r="119" spans="1:10" s="9" customFormat="1" ht="18.75" customHeight="1" hidden="1">
      <c r="A119" s="62"/>
      <c r="B119" s="50" t="s">
        <v>10</v>
      </c>
      <c r="C119" s="25"/>
      <c r="D119" s="26"/>
      <c r="E119" s="31"/>
      <c r="F119" s="32">
        <f t="shared" si="8"/>
        <v>0</v>
      </c>
      <c r="G119" s="26"/>
      <c r="H119" s="26"/>
      <c r="I119" s="33">
        <f t="shared" si="9"/>
        <v>0</v>
      </c>
      <c r="J119" s="26"/>
    </row>
    <row r="120" spans="1:10" s="9" customFormat="1" ht="18.75" customHeight="1" hidden="1">
      <c r="A120" s="62"/>
      <c r="B120" s="51" t="s">
        <v>107</v>
      </c>
      <c r="C120" s="25"/>
      <c r="D120" s="26"/>
      <c r="E120" s="31"/>
      <c r="F120" s="32">
        <f t="shared" si="8"/>
        <v>0</v>
      </c>
      <c r="G120" s="26"/>
      <c r="H120" s="26"/>
      <c r="I120" s="33">
        <f t="shared" si="9"/>
        <v>0</v>
      </c>
      <c r="J120" s="26"/>
    </row>
    <row r="121" spans="1:10" ht="72.75" customHeight="1" hidden="1">
      <c r="A121" s="62" t="s">
        <v>17</v>
      </c>
      <c r="B121" s="63" t="s">
        <v>123</v>
      </c>
      <c r="C121" s="25" t="s">
        <v>21</v>
      </c>
      <c r="D121" s="30">
        <f>SUM(D123:D124)</f>
        <v>0</v>
      </c>
      <c r="E121" s="31">
        <f>SUM(E123:E124)</f>
        <v>0</v>
      </c>
      <c r="F121" s="32">
        <f t="shared" si="8"/>
        <v>0</v>
      </c>
      <c r="G121" s="30">
        <f>SUM(G123:G124)</f>
        <v>0</v>
      </c>
      <c r="H121" s="30">
        <f>SUM(H123:H124)</f>
        <v>0</v>
      </c>
      <c r="I121" s="33">
        <f t="shared" si="9"/>
        <v>0</v>
      </c>
      <c r="J121" s="31" t="s">
        <v>11</v>
      </c>
    </row>
    <row r="122" spans="1:10" s="9" customFormat="1" ht="18.75" customHeight="1" hidden="1">
      <c r="A122" s="62"/>
      <c r="B122" s="37" t="s">
        <v>7</v>
      </c>
      <c r="C122" s="25"/>
      <c r="D122" s="30"/>
      <c r="E122" s="31"/>
      <c r="F122" s="32">
        <f t="shared" si="8"/>
        <v>0</v>
      </c>
      <c r="G122" s="30"/>
      <c r="H122" s="30"/>
      <c r="I122" s="33">
        <f t="shared" si="9"/>
        <v>0</v>
      </c>
      <c r="J122" s="26"/>
    </row>
    <row r="123" spans="1:10" s="9" customFormat="1" ht="18.75" customHeight="1" hidden="1">
      <c r="A123" s="62"/>
      <c r="B123" s="29" t="s">
        <v>10</v>
      </c>
      <c r="C123" s="25"/>
      <c r="D123" s="30"/>
      <c r="E123" s="31"/>
      <c r="F123" s="32">
        <f t="shared" si="8"/>
        <v>0</v>
      </c>
      <c r="G123" s="30"/>
      <c r="H123" s="30"/>
      <c r="I123" s="33">
        <f t="shared" si="9"/>
        <v>0</v>
      </c>
      <c r="J123" s="26"/>
    </row>
    <row r="124" spans="1:10" s="9" customFormat="1" ht="18.75" customHeight="1" hidden="1">
      <c r="A124" s="62"/>
      <c r="B124" s="37" t="s">
        <v>107</v>
      </c>
      <c r="C124" s="25"/>
      <c r="D124" s="30"/>
      <c r="E124" s="31"/>
      <c r="F124" s="32">
        <f t="shared" si="8"/>
        <v>0</v>
      </c>
      <c r="G124" s="30"/>
      <c r="H124" s="30"/>
      <c r="I124" s="33">
        <f t="shared" si="9"/>
        <v>0</v>
      </c>
      <c r="J124" s="26"/>
    </row>
    <row r="125" spans="1:10" ht="69" customHeight="1" hidden="1">
      <c r="A125" s="62" t="s">
        <v>18</v>
      </c>
      <c r="B125" s="63" t="s">
        <v>124</v>
      </c>
      <c r="C125" s="25" t="s">
        <v>21</v>
      </c>
      <c r="D125" s="30">
        <f>SUM(D127:D128)</f>
        <v>0</v>
      </c>
      <c r="E125" s="31">
        <f>SUM(E127:E128)</f>
        <v>0</v>
      </c>
      <c r="F125" s="32">
        <f t="shared" si="8"/>
        <v>0</v>
      </c>
      <c r="G125" s="30">
        <f>SUM(G127:G128)</f>
        <v>0</v>
      </c>
      <c r="H125" s="30">
        <f>SUM(H127:H128)</f>
        <v>0</v>
      </c>
      <c r="I125" s="33">
        <f t="shared" si="9"/>
        <v>0</v>
      </c>
      <c r="J125" s="31" t="s">
        <v>11</v>
      </c>
    </row>
    <row r="126" spans="1:10" s="9" customFormat="1" ht="18.75" customHeight="1" hidden="1">
      <c r="A126" s="62"/>
      <c r="B126" s="37" t="s">
        <v>7</v>
      </c>
      <c r="C126" s="25"/>
      <c r="D126" s="30"/>
      <c r="E126" s="31"/>
      <c r="F126" s="32">
        <f t="shared" si="8"/>
        <v>0</v>
      </c>
      <c r="G126" s="30"/>
      <c r="H126" s="30"/>
      <c r="I126" s="33">
        <f t="shared" si="9"/>
        <v>0</v>
      </c>
      <c r="J126" s="26"/>
    </row>
    <row r="127" spans="1:10" s="9" customFormat="1" ht="18.75" customHeight="1" hidden="1">
      <c r="A127" s="62"/>
      <c r="B127" s="29" t="s">
        <v>10</v>
      </c>
      <c r="C127" s="25"/>
      <c r="D127" s="30"/>
      <c r="E127" s="31"/>
      <c r="F127" s="32">
        <f t="shared" si="8"/>
        <v>0</v>
      </c>
      <c r="G127" s="30"/>
      <c r="H127" s="30"/>
      <c r="I127" s="33">
        <f t="shared" si="9"/>
        <v>0</v>
      </c>
      <c r="J127" s="26"/>
    </row>
    <row r="128" spans="1:10" s="9" customFormat="1" ht="18.75" customHeight="1" hidden="1">
      <c r="A128" s="62"/>
      <c r="B128" s="37" t="s">
        <v>107</v>
      </c>
      <c r="C128" s="25"/>
      <c r="D128" s="30"/>
      <c r="E128" s="31"/>
      <c r="F128" s="32">
        <f t="shared" si="8"/>
        <v>0</v>
      </c>
      <c r="G128" s="30"/>
      <c r="H128" s="30"/>
      <c r="I128" s="33">
        <f t="shared" si="9"/>
        <v>0</v>
      </c>
      <c r="J128" s="26"/>
    </row>
    <row r="129" spans="1:10" ht="68.25" customHeight="1" hidden="1">
      <c r="A129" s="62" t="s">
        <v>44</v>
      </c>
      <c r="B129" s="63" t="s">
        <v>125</v>
      </c>
      <c r="C129" s="25" t="s">
        <v>21</v>
      </c>
      <c r="D129" s="30">
        <f>SUM(D131:D132)</f>
        <v>0</v>
      </c>
      <c r="E129" s="31">
        <f>SUM(E131:E132)</f>
        <v>0</v>
      </c>
      <c r="F129" s="32">
        <f t="shared" si="8"/>
        <v>0</v>
      </c>
      <c r="G129" s="30">
        <f>SUM(G131:G132)</f>
        <v>0</v>
      </c>
      <c r="H129" s="30">
        <f>SUM(H131:H132)</f>
        <v>0</v>
      </c>
      <c r="I129" s="33">
        <f t="shared" si="9"/>
        <v>0</v>
      </c>
      <c r="J129" s="31" t="s">
        <v>11</v>
      </c>
    </row>
    <row r="130" spans="1:10" s="9" customFormat="1" ht="18.75" customHeight="1" hidden="1">
      <c r="A130" s="62"/>
      <c r="B130" s="37" t="s">
        <v>7</v>
      </c>
      <c r="C130" s="25"/>
      <c r="D130" s="30"/>
      <c r="E130" s="31"/>
      <c r="F130" s="32">
        <f t="shared" si="8"/>
        <v>0</v>
      </c>
      <c r="G130" s="30"/>
      <c r="H130" s="30"/>
      <c r="I130" s="33">
        <f t="shared" si="9"/>
        <v>0</v>
      </c>
      <c r="J130" s="26"/>
    </row>
    <row r="131" spans="1:10" s="9" customFormat="1" ht="18.75" customHeight="1" hidden="1">
      <c r="A131" s="62"/>
      <c r="B131" s="29" t="s">
        <v>10</v>
      </c>
      <c r="C131" s="25"/>
      <c r="D131" s="30"/>
      <c r="E131" s="31"/>
      <c r="F131" s="32">
        <f t="shared" si="8"/>
        <v>0</v>
      </c>
      <c r="G131" s="30"/>
      <c r="H131" s="30"/>
      <c r="I131" s="33">
        <f t="shared" si="9"/>
        <v>0</v>
      </c>
      <c r="J131" s="26"/>
    </row>
    <row r="132" spans="1:10" s="9" customFormat="1" ht="18.75" customHeight="1" hidden="1">
      <c r="A132" s="62"/>
      <c r="B132" s="37" t="s">
        <v>107</v>
      </c>
      <c r="C132" s="25"/>
      <c r="D132" s="30"/>
      <c r="E132" s="31"/>
      <c r="F132" s="32">
        <f t="shared" si="8"/>
        <v>0</v>
      </c>
      <c r="G132" s="30"/>
      <c r="H132" s="30"/>
      <c r="I132" s="33">
        <f t="shared" si="9"/>
        <v>0</v>
      </c>
      <c r="J132" s="26"/>
    </row>
    <row r="133" spans="1:10" ht="65.25" customHeight="1" hidden="1">
      <c r="A133" s="62" t="s">
        <v>45</v>
      </c>
      <c r="B133" s="63" t="s">
        <v>126</v>
      </c>
      <c r="C133" s="25" t="s">
        <v>21</v>
      </c>
      <c r="D133" s="30">
        <f>SUM(D135:D136)</f>
        <v>0</v>
      </c>
      <c r="E133" s="31">
        <f>SUM(E135:E136)</f>
        <v>0</v>
      </c>
      <c r="F133" s="32">
        <f t="shared" si="8"/>
        <v>0</v>
      </c>
      <c r="G133" s="30">
        <f>SUM(G135:G136)</f>
        <v>0</v>
      </c>
      <c r="H133" s="30">
        <f>SUM(H135:H136)</f>
        <v>0</v>
      </c>
      <c r="I133" s="33">
        <f t="shared" si="9"/>
        <v>0</v>
      </c>
      <c r="J133" s="31" t="s">
        <v>11</v>
      </c>
    </row>
    <row r="134" spans="1:10" s="9" customFormat="1" ht="18.75" customHeight="1" hidden="1">
      <c r="A134" s="62"/>
      <c r="B134" s="37" t="s">
        <v>7</v>
      </c>
      <c r="C134" s="25"/>
      <c r="D134" s="26"/>
      <c r="E134" s="31"/>
      <c r="F134" s="32">
        <f t="shared" si="8"/>
        <v>0</v>
      </c>
      <c r="G134" s="26"/>
      <c r="H134" s="26"/>
      <c r="I134" s="33">
        <f t="shared" si="9"/>
        <v>0</v>
      </c>
      <c r="J134" s="26"/>
    </row>
    <row r="135" spans="1:10" s="9" customFormat="1" ht="18.75" customHeight="1" hidden="1">
      <c r="A135" s="62"/>
      <c r="B135" s="29" t="s">
        <v>10</v>
      </c>
      <c r="C135" s="25"/>
      <c r="D135" s="30"/>
      <c r="E135" s="31"/>
      <c r="F135" s="32">
        <f t="shared" si="8"/>
        <v>0</v>
      </c>
      <c r="G135" s="30"/>
      <c r="H135" s="30"/>
      <c r="I135" s="33">
        <f t="shared" si="9"/>
        <v>0</v>
      </c>
      <c r="J135" s="26"/>
    </row>
    <row r="136" spans="1:10" s="9" customFormat="1" ht="18.75" customHeight="1" hidden="1">
      <c r="A136" s="62"/>
      <c r="B136" s="37" t="s">
        <v>107</v>
      </c>
      <c r="C136" s="25"/>
      <c r="D136" s="30"/>
      <c r="E136" s="31"/>
      <c r="F136" s="32">
        <f t="shared" si="8"/>
        <v>0</v>
      </c>
      <c r="G136" s="30"/>
      <c r="H136" s="30"/>
      <c r="I136" s="33">
        <f t="shared" si="9"/>
        <v>0</v>
      </c>
      <c r="J136" s="26"/>
    </row>
    <row r="137" spans="1:10" ht="69.75" customHeight="1" hidden="1">
      <c r="A137" s="62" t="s">
        <v>22</v>
      </c>
      <c r="B137" s="63" t="s">
        <v>127</v>
      </c>
      <c r="C137" s="25" t="s">
        <v>21</v>
      </c>
      <c r="D137" s="30">
        <f>SUM(D139:D140)</f>
        <v>0</v>
      </c>
      <c r="E137" s="31">
        <f>SUM(E139:E140)</f>
        <v>0</v>
      </c>
      <c r="F137" s="32">
        <f t="shared" si="8"/>
        <v>0</v>
      </c>
      <c r="G137" s="30">
        <f>SUM(G139:G140)</f>
        <v>0</v>
      </c>
      <c r="H137" s="30">
        <f>SUM(H139:H140)</f>
        <v>0</v>
      </c>
      <c r="I137" s="33">
        <f t="shared" si="9"/>
        <v>0</v>
      </c>
      <c r="J137" s="31" t="s">
        <v>11</v>
      </c>
    </row>
    <row r="138" spans="1:10" s="9" customFormat="1" ht="18.75" customHeight="1" hidden="1">
      <c r="A138" s="62"/>
      <c r="B138" s="37" t="s">
        <v>7</v>
      </c>
      <c r="C138" s="25"/>
      <c r="D138" s="30"/>
      <c r="E138" s="31"/>
      <c r="F138" s="32">
        <f t="shared" si="8"/>
        <v>0</v>
      </c>
      <c r="G138" s="30"/>
      <c r="H138" s="30"/>
      <c r="I138" s="33">
        <f t="shared" si="9"/>
        <v>0</v>
      </c>
      <c r="J138" s="26"/>
    </row>
    <row r="139" spans="1:10" s="9" customFormat="1" ht="18.75" customHeight="1" hidden="1">
      <c r="A139" s="62"/>
      <c r="B139" s="29" t="s">
        <v>10</v>
      </c>
      <c r="C139" s="25"/>
      <c r="D139" s="30"/>
      <c r="E139" s="31"/>
      <c r="F139" s="32">
        <f t="shared" si="8"/>
        <v>0</v>
      </c>
      <c r="G139" s="30"/>
      <c r="H139" s="30"/>
      <c r="I139" s="33">
        <f t="shared" si="9"/>
        <v>0</v>
      </c>
      <c r="J139" s="26"/>
    </row>
    <row r="140" spans="1:10" s="9" customFormat="1" ht="18.75" customHeight="1" hidden="1">
      <c r="A140" s="62"/>
      <c r="B140" s="37" t="s">
        <v>107</v>
      </c>
      <c r="C140" s="25"/>
      <c r="D140" s="30"/>
      <c r="E140" s="31"/>
      <c r="F140" s="32">
        <f t="shared" si="8"/>
        <v>0</v>
      </c>
      <c r="G140" s="30"/>
      <c r="H140" s="30"/>
      <c r="I140" s="33">
        <f t="shared" si="9"/>
        <v>0</v>
      </c>
      <c r="J140" s="26"/>
    </row>
    <row r="141" spans="1:10" s="9" customFormat="1" ht="99" hidden="1">
      <c r="A141" s="61"/>
      <c r="B141" s="46" t="s">
        <v>128</v>
      </c>
      <c r="C141" s="39" t="s">
        <v>21</v>
      </c>
      <c r="D141" s="19">
        <f>D142</f>
        <v>0</v>
      </c>
      <c r="E141" s="27">
        <f>E142</f>
        <v>0</v>
      </c>
      <c r="F141" s="23">
        <f t="shared" si="8"/>
        <v>0</v>
      </c>
      <c r="G141" s="19">
        <f>G142</f>
        <v>0</v>
      </c>
      <c r="H141" s="19">
        <f>H142</f>
        <v>0</v>
      </c>
      <c r="I141" s="24">
        <f t="shared" si="9"/>
        <v>0</v>
      </c>
      <c r="J141" s="26"/>
    </row>
    <row r="142" spans="1:10" ht="56.25" customHeight="1" hidden="1">
      <c r="A142" s="62" t="s">
        <v>76</v>
      </c>
      <c r="B142" s="63" t="s">
        <v>110</v>
      </c>
      <c r="C142" s="25" t="s">
        <v>21</v>
      </c>
      <c r="D142" s="26">
        <f>SUM(D144:D145)</f>
        <v>0</v>
      </c>
      <c r="E142" s="31">
        <f>SUM(E144:E145)</f>
        <v>0</v>
      </c>
      <c r="F142" s="32">
        <f t="shared" si="8"/>
        <v>0</v>
      </c>
      <c r="G142" s="26">
        <f>SUM(G144:G145)</f>
        <v>0</v>
      </c>
      <c r="H142" s="26">
        <f>SUM(H144:H145)</f>
        <v>0</v>
      </c>
      <c r="I142" s="33">
        <f t="shared" si="9"/>
        <v>0</v>
      </c>
      <c r="J142" s="26" t="s">
        <v>42</v>
      </c>
    </row>
    <row r="143" spans="1:10" s="9" customFormat="1" ht="18.75" customHeight="1" hidden="1">
      <c r="A143" s="62"/>
      <c r="B143" s="37" t="s">
        <v>7</v>
      </c>
      <c r="C143" s="25"/>
      <c r="D143" s="26"/>
      <c r="E143" s="31"/>
      <c r="F143" s="32">
        <f t="shared" si="8"/>
        <v>0</v>
      </c>
      <c r="G143" s="26"/>
      <c r="H143" s="26"/>
      <c r="I143" s="33">
        <f t="shared" si="9"/>
        <v>0</v>
      </c>
      <c r="J143" s="26"/>
    </row>
    <row r="144" spans="1:10" s="9" customFormat="1" ht="18.75" customHeight="1" hidden="1">
      <c r="A144" s="62"/>
      <c r="B144" s="29" t="s">
        <v>10</v>
      </c>
      <c r="C144" s="25"/>
      <c r="D144" s="26"/>
      <c r="E144" s="31"/>
      <c r="F144" s="32">
        <f t="shared" si="8"/>
        <v>0</v>
      </c>
      <c r="G144" s="26"/>
      <c r="H144" s="26"/>
      <c r="I144" s="33">
        <f t="shared" si="9"/>
        <v>0</v>
      </c>
      <c r="J144" s="26"/>
    </row>
    <row r="145" spans="1:10" s="9" customFormat="1" ht="18.75" customHeight="1" hidden="1">
      <c r="A145" s="62"/>
      <c r="B145" s="37" t="s">
        <v>107</v>
      </c>
      <c r="C145" s="25"/>
      <c r="D145" s="26"/>
      <c r="E145" s="31"/>
      <c r="F145" s="32">
        <f t="shared" si="8"/>
        <v>0</v>
      </c>
      <c r="G145" s="26"/>
      <c r="H145" s="26"/>
      <c r="I145" s="33">
        <f t="shared" si="9"/>
        <v>0</v>
      </c>
      <c r="J145" s="26"/>
    </row>
    <row r="146" spans="1:10" s="9" customFormat="1" ht="105" customHeight="1" hidden="1">
      <c r="A146" s="62"/>
      <c r="B146" s="46" t="s">
        <v>138</v>
      </c>
      <c r="C146" s="25"/>
      <c r="D146" s="19">
        <f>D147</f>
        <v>0</v>
      </c>
      <c r="E146" s="27">
        <f>E147</f>
        <v>0</v>
      </c>
      <c r="F146" s="23">
        <f t="shared" si="8"/>
        <v>0</v>
      </c>
      <c r="G146" s="19">
        <f>G147</f>
        <v>0</v>
      </c>
      <c r="H146" s="19">
        <f>H147</f>
        <v>0</v>
      </c>
      <c r="I146" s="24">
        <f t="shared" si="9"/>
        <v>0</v>
      </c>
      <c r="J146" s="26"/>
    </row>
    <row r="147" spans="1:10" ht="65.25" customHeight="1" hidden="1">
      <c r="A147" s="62" t="s">
        <v>85</v>
      </c>
      <c r="B147" s="63" t="s">
        <v>109</v>
      </c>
      <c r="C147" s="25" t="s">
        <v>21</v>
      </c>
      <c r="D147" s="26">
        <f>SUM(D149:D150)</f>
        <v>0</v>
      </c>
      <c r="E147" s="31">
        <f>SUM(E149:E150)</f>
        <v>0</v>
      </c>
      <c r="F147" s="32">
        <f t="shared" si="8"/>
        <v>0</v>
      </c>
      <c r="G147" s="26">
        <f>SUM(G149:G150)</f>
        <v>0</v>
      </c>
      <c r="H147" s="26">
        <f>SUM(H149:H150)</f>
        <v>0</v>
      </c>
      <c r="I147" s="33">
        <f t="shared" si="9"/>
        <v>0</v>
      </c>
      <c r="J147" s="31" t="s">
        <v>11</v>
      </c>
    </row>
    <row r="148" spans="1:10" s="9" customFormat="1" ht="18.75" customHeight="1" hidden="1">
      <c r="A148" s="62"/>
      <c r="B148" s="37" t="s">
        <v>7</v>
      </c>
      <c r="C148" s="25"/>
      <c r="D148" s="26"/>
      <c r="E148" s="31"/>
      <c r="F148" s="32">
        <f t="shared" si="8"/>
        <v>0</v>
      </c>
      <c r="G148" s="26"/>
      <c r="H148" s="26"/>
      <c r="I148" s="33">
        <f t="shared" si="9"/>
        <v>0</v>
      </c>
      <c r="J148" s="26"/>
    </row>
    <row r="149" spans="1:10" s="9" customFormat="1" ht="18.75" customHeight="1" hidden="1">
      <c r="A149" s="62"/>
      <c r="B149" s="29" t="s">
        <v>10</v>
      </c>
      <c r="C149" s="25"/>
      <c r="D149" s="26"/>
      <c r="E149" s="31"/>
      <c r="F149" s="32">
        <f t="shared" si="8"/>
        <v>0</v>
      </c>
      <c r="G149" s="26"/>
      <c r="H149" s="26"/>
      <c r="I149" s="33">
        <f t="shared" si="9"/>
        <v>0</v>
      </c>
      <c r="J149" s="26"/>
    </row>
    <row r="150" spans="1:10" s="9" customFormat="1" ht="18.75" customHeight="1" hidden="1">
      <c r="A150" s="62"/>
      <c r="B150" s="37" t="s">
        <v>107</v>
      </c>
      <c r="C150" s="25"/>
      <c r="D150" s="26"/>
      <c r="E150" s="31"/>
      <c r="F150" s="32">
        <f t="shared" si="8"/>
        <v>0</v>
      </c>
      <c r="G150" s="26"/>
      <c r="H150" s="26"/>
      <c r="I150" s="33">
        <f t="shared" si="9"/>
        <v>0</v>
      </c>
      <c r="J150" s="26"/>
    </row>
    <row r="151" spans="1:10" s="9" customFormat="1" ht="87" customHeight="1">
      <c r="A151" s="62"/>
      <c r="B151" s="46" t="s">
        <v>129</v>
      </c>
      <c r="C151" s="39" t="s">
        <v>21</v>
      </c>
      <c r="D151" s="19">
        <f>D152+D156</f>
        <v>0</v>
      </c>
      <c r="E151" s="22">
        <f>E152+E156</f>
        <v>20021</v>
      </c>
      <c r="F151" s="23">
        <f aca="true" t="shared" si="11" ref="F151:F218">E151-D151</f>
        <v>20021</v>
      </c>
      <c r="G151" s="19">
        <f>G152+G156</f>
        <v>0</v>
      </c>
      <c r="H151" s="19">
        <f>H152+H156</f>
        <v>0</v>
      </c>
      <c r="I151" s="24">
        <f aca="true" t="shared" si="12" ref="I151:I218">H151-G151</f>
        <v>0</v>
      </c>
      <c r="J151" s="26"/>
    </row>
    <row r="152" spans="1:10" ht="67.5" customHeight="1" hidden="1">
      <c r="A152" s="62" t="s">
        <v>53</v>
      </c>
      <c r="B152" s="63" t="s">
        <v>130</v>
      </c>
      <c r="C152" s="25" t="s">
        <v>21</v>
      </c>
      <c r="D152" s="26">
        <f>SUM(D154:D155)</f>
        <v>0</v>
      </c>
      <c r="E152" s="30">
        <f>SUM(E154:E155)</f>
        <v>0</v>
      </c>
      <c r="F152" s="32">
        <f t="shared" si="11"/>
        <v>0</v>
      </c>
      <c r="G152" s="26">
        <f>SUM(G154:G155)</f>
        <v>0</v>
      </c>
      <c r="H152" s="26">
        <f>SUM(H154:H155)</f>
        <v>0</v>
      </c>
      <c r="I152" s="33">
        <f t="shared" si="12"/>
        <v>0</v>
      </c>
      <c r="J152" s="31" t="s">
        <v>11</v>
      </c>
    </row>
    <row r="153" spans="1:10" s="9" customFormat="1" ht="18.75" customHeight="1" hidden="1">
      <c r="A153" s="62"/>
      <c r="B153" s="37" t="s">
        <v>7</v>
      </c>
      <c r="C153" s="25"/>
      <c r="D153" s="26"/>
      <c r="E153" s="30"/>
      <c r="F153" s="32">
        <f t="shared" si="11"/>
        <v>0</v>
      </c>
      <c r="G153" s="26"/>
      <c r="H153" s="26"/>
      <c r="I153" s="33">
        <f t="shared" si="12"/>
        <v>0</v>
      </c>
      <c r="J153" s="26"/>
    </row>
    <row r="154" spans="1:10" s="9" customFormat="1" ht="18.75" customHeight="1" hidden="1">
      <c r="A154" s="62"/>
      <c r="B154" s="29" t="s">
        <v>10</v>
      </c>
      <c r="C154" s="25"/>
      <c r="D154" s="26"/>
      <c r="E154" s="30"/>
      <c r="F154" s="32">
        <f t="shared" si="11"/>
        <v>0</v>
      </c>
      <c r="G154" s="26"/>
      <c r="H154" s="26"/>
      <c r="I154" s="33">
        <f t="shared" si="12"/>
        <v>0</v>
      </c>
      <c r="J154" s="26"/>
    </row>
    <row r="155" spans="1:10" s="9" customFormat="1" ht="18.75" customHeight="1" hidden="1">
      <c r="A155" s="62"/>
      <c r="B155" s="37" t="s">
        <v>107</v>
      </c>
      <c r="C155" s="25"/>
      <c r="D155" s="26"/>
      <c r="E155" s="30"/>
      <c r="F155" s="32">
        <f t="shared" si="11"/>
        <v>0</v>
      </c>
      <c r="G155" s="26"/>
      <c r="H155" s="26"/>
      <c r="I155" s="33">
        <f t="shared" si="12"/>
        <v>0</v>
      </c>
      <c r="J155" s="26"/>
    </row>
    <row r="156" spans="1:10" ht="84" customHeight="1">
      <c r="A156" s="62" t="s">
        <v>17</v>
      </c>
      <c r="B156" s="63" t="s">
        <v>139</v>
      </c>
      <c r="C156" s="25" t="s">
        <v>21</v>
      </c>
      <c r="D156" s="26"/>
      <c r="E156" s="30">
        <f>SUM(E158:E159)</f>
        <v>20021</v>
      </c>
      <c r="F156" s="32">
        <f t="shared" si="11"/>
        <v>20021</v>
      </c>
      <c r="G156" s="26"/>
      <c r="H156" s="26"/>
      <c r="I156" s="33">
        <f t="shared" si="12"/>
        <v>0</v>
      </c>
      <c r="J156" s="31" t="s">
        <v>11</v>
      </c>
    </row>
    <row r="157" spans="1:10" s="9" customFormat="1" ht="18.75" customHeight="1">
      <c r="A157" s="62"/>
      <c r="B157" s="37" t="s">
        <v>7</v>
      </c>
      <c r="C157" s="25"/>
      <c r="D157" s="26"/>
      <c r="E157" s="30"/>
      <c r="F157" s="32">
        <f t="shared" si="11"/>
        <v>0</v>
      </c>
      <c r="G157" s="26"/>
      <c r="H157" s="26"/>
      <c r="I157" s="33">
        <f t="shared" si="12"/>
        <v>0</v>
      </c>
      <c r="J157" s="26"/>
    </row>
    <row r="158" spans="1:10" s="9" customFormat="1" ht="18.75" customHeight="1">
      <c r="A158" s="62"/>
      <c r="B158" s="29" t="s">
        <v>10</v>
      </c>
      <c r="C158" s="25"/>
      <c r="D158" s="26"/>
      <c r="E158" s="30">
        <v>21</v>
      </c>
      <c r="F158" s="32">
        <f t="shared" si="11"/>
        <v>21</v>
      </c>
      <c r="G158" s="26"/>
      <c r="H158" s="26"/>
      <c r="I158" s="33">
        <f t="shared" si="12"/>
        <v>0</v>
      </c>
      <c r="J158" s="26"/>
    </row>
    <row r="159" spans="1:10" s="9" customFormat="1" ht="18.75" customHeight="1">
      <c r="A159" s="62"/>
      <c r="B159" s="37" t="s">
        <v>107</v>
      </c>
      <c r="C159" s="25"/>
      <c r="D159" s="26"/>
      <c r="E159" s="30">
        <v>20000</v>
      </c>
      <c r="F159" s="32">
        <f t="shared" si="11"/>
        <v>20000</v>
      </c>
      <c r="G159" s="26"/>
      <c r="H159" s="26"/>
      <c r="I159" s="33">
        <f t="shared" si="12"/>
        <v>0</v>
      </c>
      <c r="J159" s="26"/>
    </row>
    <row r="160" spans="1:10" s="9" customFormat="1" ht="52.5" customHeight="1" hidden="1">
      <c r="A160" s="62"/>
      <c r="B160" s="46" t="s">
        <v>14</v>
      </c>
      <c r="C160" s="39" t="s">
        <v>21</v>
      </c>
      <c r="D160" s="19">
        <f>D161</f>
        <v>0</v>
      </c>
      <c r="E160" s="19">
        <f>E161</f>
        <v>0</v>
      </c>
      <c r="F160" s="23">
        <f>E160-D160</f>
        <v>0</v>
      </c>
      <c r="G160" s="19">
        <f>G161</f>
        <v>0</v>
      </c>
      <c r="H160" s="19">
        <f>H161</f>
        <v>0</v>
      </c>
      <c r="I160" s="24">
        <f>H160-G160</f>
        <v>0</v>
      </c>
      <c r="J160" s="26"/>
    </row>
    <row r="161" spans="1:10" ht="80.25" customHeight="1" hidden="1">
      <c r="A161" s="25" t="s">
        <v>23</v>
      </c>
      <c r="B161" s="48" t="s">
        <v>114</v>
      </c>
      <c r="C161" s="25" t="s">
        <v>21</v>
      </c>
      <c r="D161" s="26">
        <f>SUM(D163:D164)</f>
        <v>0</v>
      </c>
      <c r="E161" s="26">
        <f>SUM(E163:E164)</f>
        <v>0</v>
      </c>
      <c r="F161" s="32">
        <f>E161-D161</f>
        <v>0</v>
      </c>
      <c r="G161" s="26">
        <f>SUM(G163:G164)</f>
        <v>0</v>
      </c>
      <c r="H161" s="26">
        <f>SUM(H163:H164)</f>
        <v>0</v>
      </c>
      <c r="I161" s="33">
        <f>H161-G161</f>
        <v>0</v>
      </c>
      <c r="J161" s="26" t="s">
        <v>42</v>
      </c>
    </row>
    <row r="162" spans="1:10" ht="18.75" customHeight="1" hidden="1">
      <c r="A162" s="39"/>
      <c r="B162" s="51" t="s">
        <v>7</v>
      </c>
      <c r="C162" s="25"/>
      <c r="D162" s="26"/>
      <c r="E162" s="26"/>
      <c r="F162" s="32">
        <f>E162-D162</f>
        <v>0</v>
      </c>
      <c r="G162" s="26"/>
      <c r="H162" s="26"/>
      <c r="I162" s="33">
        <f>H162-G162</f>
        <v>0</v>
      </c>
      <c r="J162" s="49"/>
    </row>
    <row r="163" spans="1:10" ht="18.75" customHeight="1" hidden="1">
      <c r="A163" s="39"/>
      <c r="B163" s="50" t="s">
        <v>10</v>
      </c>
      <c r="C163" s="25"/>
      <c r="D163" s="26"/>
      <c r="E163" s="26"/>
      <c r="F163" s="32">
        <f>E163-D163</f>
        <v>0</v>
      </c>
      <c r="G163" s="26"/>
      <c r="H163" s="26"/>
      <c r="I163" s="33">
        <f>H163-G163</f>
        <v>0</v>
      </c>
      <c r="J163" s="26"/>
    </row>
    <row r="164" spans="1:10" ht="18.75" customHeight="1" hidden="1">
      <c r="A164" s="39"/>
      <c r="B164" s="51" t="s">
        <v>107</v>
      </c>
      <c r="C164" s="25"/>
      <c r="D164" s="26"/>
      <c r="E164" s="26"/>
      <c r="F164" s="32">
        <f>E164-D164</f>
        <v>0</v>
      </c>
      <c r="G164" s="26"/>
      <c r="H164" s="26"/>
      <c r="I164" s="33">
        <f>H164-G164</f>
        <v>0</v>
      </c>
      <c r="J164" s="26"/>
    </row>
    <row r="165" spans="1:10" s="9" customFormat="1" ht="71.25" customHeight="1">
      <c r="A165" s="62"/>
      <c r="B165" s="46" t="s">
        <v>155</v>
      </c>
      <c r="C165" s="39" t="s">
        <v>21</v>
      </c>
      <c r="D165" s="19">
        <f>D166</f>
        <v>0</v>
      </c>
      <c r="E165" s="19">
        <f>E166</f>
        <v>0</v>
      </c>
      <c r="F165" s="23">
        <f t="shared" si="11"/>
        <v>0</v>
      </c>
      <c r="G165" s="19">
        <f>G166</f>
        <v>52381.3</v>
      </c>
      <c r="H165" s="19">
        <f>H166</f>
        <v>52667.100000000006</v>
      </c>
      <c r="I165" s="24">
        <f t="shared" si="12"/>
        <v>285.8000000000029</v>
      </c>
      <c r="J165" s="26"/>
    </row>
    <row r="166" spans="1:10" ht="80.25" customHeight="1">
      <c r="A166" s="25" t="s">
        <v>18</v>
      </c>
      <c r="B166" s="48" t="s">
        <v>154</v>
      </c>
      <c r="C166" s="25" t="s">
        <v>21</v>
      </c>
      <c r="D166" s="26">
        <f>SUM(D168:D169)</f>
        <v>0</v>
      </c>
      <c r="E166" s="26">
        <f>SUM(E168:E169)</f>
        <v>0</v>
      </c>
      <c r="F166" s="32">
        <f t="shared" si="11"/>
        <v>0</v>
      </c>
      <c r="G166" s="26">
        <f>SUM(G168:G169)</f>
        <v>52381.3</v>
      </c>
      <c r="H166" s="26">
        <f>SUM(H168:H169)</f>
        <v>52667.100000000006</v>
      </c>
      <c r="I166" s="33">
        <f t="shared" si="12"/>
        <v>285.8000000000029</v>
      </c>
      <c r="J166" s="26" t="s">
        <v>42</v>
      </c>
    </row>
    <row r="167" spans="1:10" ht="18.75" customHeight="1">
      <c r="A167" s="39"/>
      <c r="B167" s="37" t="s">
        <v>7</v>
      </c>
      <c r="C167" s="25"/>
      <c r="D167" s="26"/>
      <c r="E167" s="26"/>
      <c r="F167" s="32">
        <f t="shared" si="11"/>
        <v>0</v>
      </c>
      <c r="G167" s="26"/>
      <c r="H167" s="26"/>
      <c r="I167" s="33">
        <f t="shared" si="12"/>
        <v>0</v>
      </c>
      <c r="J167" s="49"/>
    </row>
    <row r="168" spans="1:10" ht="18.75" customHeight="1">
      <c r="A168" s="39"/>
      <c r="B168" s="29" t="s">
        <v>10</v>
      </c>
      <c r="C168" s="25"/>
      <c r="D168" s="26"/>
      <c r="E168" s="26"/>
      <c r="F168" s="32">
        <f t="shared" si="11"/>
        <v>0</v>
      </c>
      <c r="G168" s="30">
        <v>13829</v>
      </c>
      <c r="H168" s="26">
        <f>13829+285.8</f>
        <v>14114.8</v>
      </c>
      <c r="I168" s="33">
        <f t="shared" si="12"/>
        <v>285.7999999999993</v>
      </c>
      <c r="J168" s="26"/>
    </row>
    <row r="169" spans="1:10" ht="18.75" customHeight="1">
      <c r="A169" s="39"/>
      <c r="B169" s="37" t="s">
        <v>107</v>
      </c>
      <c r="C169" s="25"/>
      <c r="D169" s="26"/>
      <c r="E169" s="26"/>
      <c r="F169" s="32">
        <f t="shared" si="11"/>
        <v>0</v>
      </c>
      <c r="G169" s="26">
        <v>38552.3</v>
      </c>
      <c r="H169" s="26">
        <v>38552.3</v>
      </c>
      <c r="I169" s="33">
        <f t="shared" si="12"/>
        <v>0</v>
      </c>
      <c r="J169" s="26"/>
    </row>
    <row r="170" spans="1:10" s="9" customFormat="1" ht="30" customHeight="1">
      <c r="A170" s="64" t="s">
        <v>82</v>
      </c>
      <c r="B170" s="65" t="s">
        <v>32</v>
      </c>
      <c r="C170" s="66" t="s">
        <v>33</v>
      </c>
      <c r="D170" s="19">
        <f>D176</f>
        <v>4348037.4</v>
      </c>
      <c r="E170" s="27">
        <f>E176</f>
        <v>4371795.72</v>
      </c>
      <c r="F170" s="27">
        <f t="shared" si="11"/>
        <v>23758.319999999367</v>
      </c>
      <c r="G170" s="27">
        <f>G176</f>
        <v>1803468</v>
      </c>
      <c r="H170" s="19">
        <f>H176</f>
        <v>1813322.4000000001</v>
      </c>
      <c r="I170" s="24">
        <f t="shared" si="12"/>
        <v>9854.40000000014</v>
      </c>
      <c r="J170" s="26">
        <f>J176</f>
        <v>0</v>
      </c>
    </row>
    <row r="171" spans="1:10" s="9" customFormat="1" ht="18.75" customHeight="1">
      <c r="A171" s="62"/>
      <c r="B171" s="37" t="s">
        <v>7</v>
      </c>
      <c r="C171" s="25"/>
      <c r="D171" s="26"/>
      <c r="E171" s="31"/>
      <c r="F171" s="31">
        <f t="shared" si="11"/>
        <v>0</v>
      </c>
      <c r="G171" s="31"/>
      <c r="H171" s="26"/>
      <c r="I171" s="33">
        <f t="shared" si="12"/>
        <v>0</v>
      </c>
      <c r="J171" s="26"/>
    </row>
    <row r="172" spans="1:11" s="9" customFormat="1" ht="18.75" customHeight="1">
      <c r="A172" s="62"/>
      <c r="B172" s="29" t="s">
        <v>10</v>
      </c>
      <c r="C172" s="25"/>
      <c r="D172" s="30">
        <f>D186+D234+D239+D246+D251+D289+D181+D277+D256+D267+D261+D273+D281+D285</f>
        <v>1147883</v>
      </c>
      <c r="E172" s="31">
        <f aca="true" t="shared" si="13" ref="E172:H173">E186+E234+E239+E246+E251+E289+E181+E277+E256+E267+E261+E273+E281+E285</f>
        <v>1171641.32</v>
      </c>
      <c r="F172" s="31">
        <f t="shared" si="13"/>
        <v>23758.320000000043</v>
      </c>
      <c r="G172" s="31">
        <f>G186+G234+G239+G246+G251+G289+G181+G277+G256+G267+G261+G273+G281+G285</f>
        <v>476116</v>
      </c>
      <c r="H172" s="26">
        <f t="shared" si="13"/>
        <v>485970.4</v>
      </c>
      <c r="I172" s="33">
        <f t="shared" si="12"/>
        <v>9854.400000000023</v>
      </c>
      <c r="J172" s="26"/>
      <c r="K172" s="10"/>
    </row>
    <row r="173" spans="1:10" s="9" customFormat="1" ht="18.75" customHeight="1">
      <c r="A173" s="62"/>
      <c r="B173" s="37" t="s">
        <v>107</v>
      </c>
      <c r="C173" s="25"/>
      <c r="D173" s="26">
        <f>D187+D235+D240+D247+D252+D290+D182+D278+D257+D268+D262+D274+D282+D286</f>
        <v>3200154.4</v>
      </c>
      <c r="E173" s="26">
        <f t="shared" si="13"/>
        <v>3200154.4</v>
      </c>
      <c r="F173" s="31">
        <f t="shared" si="13"/>
        <v>0</v>
      </c>
      <c r="G173" s="31">
        <f>G187+G235+G240+G247+G252+G290+G182+G278+G257+G268+G262+G274+G282+G286</f>
        <v>1327352</v>
      </c>
      <c r="H173" s="30">
        <f t="shared" si="13"/>
        <v>1327352</v>
      </c>
      <c r="I173" s="33">
        <f t="shared" si="12"/>
        <v>0</v>
      </c>
      <c r="J173" s="26"/>
    </row>
    <row r="174" spans="1:11" s="9" customFormat="1" ht="18.75" customHeight="1" hidden="1">
      <c r="A174" s="62"/>
      <c r="B174" s="29" t="s">
        <v>8</v>
      </c>
      <c r="C174" s="25"/>
      <c r="D174" s="26">
        <f>D258+D269+D264</f>
        <v>0</v>
      </c>
      <c r="E174" s="31">
        <f>E258+E269+E264</f>
        <v>0</v>
      </c>
      <c r="F174" s="31">
        <f t="shared" si="11"/>
        <v>0</v>
      </c>
      <c r="G174" s="31">
        <f>G258+G269+G264</f>
        <v>0</v>
      </c>
      <c r="H174" s="26">
        <f>H258+H269+H264</f>
        <v>0</v>
      </c>
      <c r="I174" s="33">
        <f t="shared" si="12"/>
        <v>0</v>
      </c>
      <c r="J174" s="26"/>
      <c r="K174" s="10">
        <f>H173+H174-H290</f>
        <v>1327352</v>
      </c>
    </row>
    <row r="175" spans="1:10" s="55" customFormat="1" ht="18.75" customHeight="1">
      <c r="A175" s="59"/>
      <c r="B175" s="40" t="s">
        <v>99</v>
      </c>
      <c r="C175" s="41" t="s">
        <v>34</v>
      </c>
      <c r="D175" s="54">
        <f>D176</f>
        <v>4348037.4</v>
      </c>
      <c r="E175" s="53">
        <f>E176</f>
        <v>4371795.72</v>
      </c>
      <c r="F175" s="53">
        <f t="shared" si="11"/>
        <v>23758.319999999367</v>
      </c>
      <c r="G175" s="53">
        <f>G176</f>
        <v>1803468</v>
      </c>
      <c r="H175" s="54">
        <f>H176</f>
        <v>1813322.4000000001</v>
      </c>
      <c r="I175" s="45">
        <f t="shared" si="12"/>
        <v>9854.40000000014</v>
      </c>
      <c r="J175" s="54"/>
    </row>
    <row r="176" spans="1:10" s="9" customFormat="1" ht="33">
      <c r="A176" s="62"/>
      <c r="B176" s="46" t="s">
        <v>147</v>
      </c>
      <c r="C176" s="39" t="s">
        <v>34</v>
      </c>
      <c r="D176" s="19">
        <f>SUM(D177,D242)</f>
        <v>4348037.4</v>
      </c>
      <c r="E176" s="27">
        <f>SUM(E177,E242)</f>
        <v>4371795.72</v>
      </c>
      <c r="F176" s="27">
        <f t="shared" si="11"/>
        <v>23758.319999999367</v>
      </c>
      <c r="G176" s="27">
        <f>SUM(G177,G242)</f>
        <v>1803468</v>
      </c>
      <c r="H176" s="19">
        <f>SUM(H177,H242)</f>
        <v>1813322.4000000001</v>
      </c>
      <c r="I176" s="24">
        <f t="shared" si="12"/>
        <v>9854.40000000014</v>
      </c>
      <c r="J176" s="26"/>
    </row>
    <row r="177" spans="1:10" s="9" customFormat="1" ht="29.25" customHeight="1">
      <c r="A177" s="62"/>
      <c r="B177" s="46" t="s">
        <v>35</v>
      </c>
      <c r="C177" s="39" t="s">
        <v>34</v>
      </c>
      <c r="D177" s="19">
        <f>SUM(D178,,D189)</f>
        <v>1384850.9</v>
      </c>
      <c r="E177" s="27">
        <f>SUM(E178,,E189)</f>
        <v>1392417.92</v>
      </c>
      <c r="F177" s="27">
        <f t="shared" si="11"/>
        <v>7567.020000000019</v>
      </c>
      <c r="G177" s="27">
        <f>SUM(G178,,G189)</f>
        <v>116817.2</v>
      </c>
      <c r="H177" s="19">
        <f>SUM(H178,,H189)</f>
        <v>117455.2</v>
      </c>
      <c r="I177" s="24">
        <f t="shared" si="12"/>
        <v>638</v>
      </c>
      <c r="J177" s="26"/>
    </row>
    <row r="178" spans="1:10" s="9" customFormat="1" ht="36" customHeight="1">
      <c r="A178" s="62"/>
      <c r="B178" s="46" t="s">
        <v>61</v>
      </c>
      <c r="C178" s="39" t="s">
        <v>34</v>
      </c>
      <c r="D178" s="19">
        <f>D179+D184</f>
        <v>1384850.9</v>
      </c>
      <c r="E178" s="27">
        <f>E179+E184</f>
        <v>1392417.92</v>
      </c>
      <c r="F178" s="27">
        <f t="shared" si="11"/>
        <v>7567.020000000019</v>
      </c>
      <c r="G178" s="27">
        <f>G179+G184</f>
        <v>116817.2</v>
      </c>
      <c r="H178" s="19">
        <f>H179+H184</f>
        <v>117455.2</v>
      </c>
      <c r="I178" s="24">
        <f t="shared" si="12"/>
        <v>638</v>
      </c>
      <c r="J178" s="26"/>
    </row>
    <row r="179" spans="1:15" ht="68.25" customHeight="1">
      <c r="A179" s="62" t="s">
        <v>44</v>
      </c>
      <c r="B179" s="63" t="s">
        <v>156</v>
      </c>
      <c r="C179" s="25" t="s">
        <v>34</v>
      </c>
      <c r="D179" s="30">
        <f>SUM(D181:D183)</f>
        <v>1200000</v>
      </c>
      <c r="E179" s="26">
        <f>SUM(E181:E183)</f>
        <v>1206557.4</v>
      </c>
      <c r="F179" s="32">
        <f t="shared" si="11"/>
        <v>6557.399999999907</v>
      </c>
      <c r="G179" s="26">
        <f>SUM(G181:G183)</f>
        <v>0</v>
      </c>
      <c r="H179" s="26">
        <f>SUM(H181:H183)</f>
        <v>0</v>
      </c>
      <c r="I179" s="33">
        <f t="shared" si="12"/>
        <v>0</v>
      </c>
      <c r="J179" s="26" t="s">
        <v>152</v>
      </c>
      <c r="O179" s="34"/>
    </row>
    <row r="180" spans="1:15" s="9" customFormat="1" ht="18.75" customHeight="1">
      <c r="A180" s="62"/>
      <c r="B180" s="37" t="s">
        <v>7</v>
      </c>
      <c r="C180" s="39"/>
      <c r="D180" s="22"/>
      <c r="E180" s="19"/>
      <c r="F180" s="23">
        <f t="shared" si="11"/>
        <v>0</v>
      </c>
      <c r="G180" s="19"/>
      <c r="H180" s="19"/>
      <c r="I180" s="24">
        <f t="shared" si="12"/>
        <v>0</v>
      </c>
      <c r="J180" s="26"/>
      <c r="O180" s="34"/>
    </row>
    <row r="181" spans="1:10" s="9" customFormat="1" ht="18.75" customHeight="1">
      <c r="A181" s="62"/>
      <c r="B181" s="29" t="s">
        <v>10</v>
      </c>
      <c r="C181" s="39"/>
      <c r="D181" s="30">
        <v>316800</v>
      </c>
      <c r="E181" s="26">
        <f>316800+6557.4</f>
        <v>323357.4</v>
      </c>
      <c r="F181" s="32">
        <f t="shared" si="11"/>
        <v>6557.400000000023</v>
      </c>
      <c r="G181" s="26"/>
      <c r="H181" s="26"/>
      <c r="I181" s="33">
        <f t="shared" si="12"/>
        <v>0</v>
      </c>
      <c r="J181" s="26"/>
    </row>
    <row r="182" spans="1:10" s="9" customFormat="1" ht="18.75" customHeight="1">
      <c r="A182" s="62"/>
      <c r="B182" s="37" t="s">
        <v>107</v>
      </c>
      <c r="C182" s="39"/>
      <c r="D182" s="30">
        <v>883200</v>
      </c>
      <c r="E182" s="30">
        <v>883200</v>
      </c>
      <c r="F182" s="32">
        <f t="shared" si="11"/>
        <v>0</v>
      </c>
      <c r="G182" s="26"/>
      <c r="H182" s="26"/>
      <c r="I182" s="33">
        <f t="shared" si="12"/>
        <v>0</v>
      </c>
      <c r="J182" s="26"/>
    </row>
    <row r="183" spans="1:10" s="9" customFormat="1" ht="18.75" customHeight="1" hidden="1">
      <c r="A183" s="62"/>
      <c r="B183" s="50" t="s">
        <v>8</v>
      </c>
      <c r="C183" s="39"/>
      <c r="D183" s="26"/>
      <c r="E183" s="26"/>
      <c r="F183" s="32">
        <f t="shared" si="11"/>
        <v>0</v>
      </c>
      <c r="G183" s="26"/>
      <c r="H183" s="26"/>
      <c r="I183" s="33">
        <f t="shared" si="12"/>
        <v>0</v>
      </c>
      <c r="J183" s="26"/>
    </row>
    <row r="184" spans="1:10" ht="49.5" customHeight="1">
      <c r="A184" s="25" t="s">
        <v>45</v>
      </c>
      <c r="B184" s="58" t="s">
        <v>153</v>
      </c>
      <c r="C184" s="25" t="s">
        <v>34</v>
      </c>
      <c r="D184" s="26">
        <f>SUM(D186:D188)</f>
        <v>184850.9</v>
      </c>
      <c r="E184" s="31">
        <f>SUM(E186:E188)</f>
        <v>185860.52</v>
      </c>
      <c r="F184" s="32">
        <f t="shared" si="11"/>
        <v>1009.6199999999953</v>
      </c>
      <c r="G184" s="26">
        <f>SUM(G186:G188)</f>
        <v>116817.2</v>
      </c>
      <c r="H184" s="26">
        <f>SUM(H186:H188)</f>
        <v>117455.2</v>
      </c>
      <c r="I184" s="33">
        <f t="shared" si="12"/>
        <v>638</v>
      </c>
      <c r="J184" s="26" t="s">
        <v>42</v>
      </c>
    </row>
    <row r="185" spans="1:10" s="9" customFormat="1" ht="18.75" customHeight="1">
      <c r="A185" s="62"/>
      <c r="B185" s="37" t="s">
        <v>7</v>
      </c>
      <c r="C185" s="39"/>
      <c r="D185" s="19"/>
      <c r="E185" s="27"/>
      <c r="F185" s="23">
        <f t="shared" si="11"/>
        <v>0</v>
      </c>
      <c r="G185" s="19"/>
      <c r="H185" s="19"/>
      <c r="I185" s="24">
        <f t="shared" si="12"/>
        <v>0</v>
      </c>
      <c r="J185" s="26"/>
    </row>
    <row r="186" spans="1:10" s="9" customFormat="1" ht="18.75" customHeight="1">
      <c r="A186" s="62"/>
      <c r="B186" s="29" t="s">
        <v>10</v>
      </c>
      <c r="C186" s="39"/>
      <c r="D186" s="30">
        <v>48801</v>
      </c>
      <c r="E186" s="31">
        <f>48801+1009.62</f>
        <v>49810.62</v>
      </c>
      <c r="F186" s="32">
        <f t="shared" si="11"/>
        <v>1009.6200000000026</v>
      </c>
      <c r="G186" s="30">
        <v>30840</v>
      </c>
      <c r="H186" s="30">
        <f>30840+638</f>
        <v>31478</v>
      </c>
      <c r="I186" s="33">
        <f t="shared" si="12"/>
        <v>638</v>
      </c>
      <c r="J186" s="26"/>
    </row>
    <row r="187" spans="1:10" s="9" customFormat="1" ht="18.75" customHeight="1">
      <c r="A187" s="62"/>
      <c r="B187" s="37" t="s">
        <v>107</v>
      </c>
      <c r="C187" s="39"/>
      <c r="D187" s="26">
        <v>136049.9</v>
      </c>
      <c r="E187" s="26">
        <v>136049.9</v>
      </c>
      <c r="F187" s="32">
        <f t="shared" si="11"/>
        <v>0</v>
      </c>
      <c r="G187" s="26">
        <v>85977.2</v>
      </c>
      <c r="H187" s="26">
        <v>85977.2</v>
      </c>
      <c r="I187" s="33">
        <f t="shared" si="12"/>
        <v>0</v>
      </c>
      <c r="J187" s="26"/>
    </row>
    <row r="188" spans="1:10" s="9" customFormat="1" ht="18.75" customHeight="1" hidden="1">
      <c r="A188" s="62"/>
      <c r="B188" s="50" t="s">
        <v>8</v>
      </c>
      <c r="C188" s="39"/>
      <c r="D188" s="26"/>
      <c r="E188" s="26"/>
      <c r="F188" s="32">
        <f t="shared" si="11"/>
        <v>0</v>
      </c>
      <c r="G188" s="26"/>
      <c r="H188" s="26"/>
      <c r="I188" s="33">
        <f t="shared" si="12"/>
        <v>0</v>
      </c>
      <c r="J188" s="26"/>
    </row>
    <row r="189" spans="1:10" s="9" customFormat="1" ht="54.75" customHeight="1" hidden="1">
      <c r="A189" s="62"/>
      <c r="B189" s="67" t="s">
        <v>62</v>
      </c>
      <c r="C189" s="39" t="s">
        <v>34</v>
      </c>
      <c r="D189" s="19">
        <f>D190</f>
        <v>0</v>
      </c>
      <c r="E189" s="19">
        <f>E190</f>
        <v>0</v>
      </c>
      <c r="F189" s="23">
        <f t="shared" si="11"/>
        <v>0</v>
      </c>
      <c r="G189" s="19">
        <f>G190</f>
        <v>0</v>
      </c>
      <c r="H189" s="19">
        <f>H190</f>
        <v>0</v>
      </c>
      <c r="I189" s="24">
        <f t="shared" si="12"/>
        <v>0</v>
      </c>
      <c r="J189" s="26">
        <f>J190</f>
        <v>0</v>
      </c>
    </row>
    <row r="190" spans="1:10" s="9" customFormat="1" ht="69" customHeight="1" hidden="1">
      <c r="A190" s="62"/>
      <c r="B190" s="67" t="s">
        <v>63</v>
      </c>
      <c r="C190" s="39" t="s">
        <v>34</v>
      </c>
      <c r="D190" s="19">
        <f>SUM(D191,D196,D201,D207,D212,D217,D222,D227,D232,D237)</f>
        <v>0</v>
      </c>
      <c r="E190" s="19">
        <f>SUM(E191,E196,E201,E207,E212,E217,E222,E227,E232,E237)</f>
        <v>0</v>
      </c>
      <c r="F190" s="23">
        <f t="shared" si="11"/>
        <v>0</v>
      </c>
      <c r="G190" s="19">
        <f>SUM(G191,G196,G201,G207,G212,G217,G222,G227,G232,G237)</f>
        <v>0</v>
      </c>
      <c r="H190" s="19">
        <f>SUM(H191,H196,H201,H207,H212,H217,H222,H227,H232,H237)</f>
        <v>0</v>
      </c>
      <c r="I190" s="24">
        <f t="shared" si="12"/>
        <v>0</v>
      </c>
      <c r="J190" s="26">
        <f>SUM(J191,J196,J201,J207,J212,J217,J222,J227,J232,J237)</f>
        <v>0</v>
      </c>
    </row>
    <row r="191" spans="1:10" ht="55.5" customHeight="1" hidden="1">
      <c r="A191" s="62" t="s">
        <v>85</v>
      </c>
      <c r="B191" s="68" t="s">
        <v>64</v>
      </c>
      <c r="C191" s="25" t="s">
        <v>34</v>
      </c>
      <c r="D191" s="26">
        <f>SUM(D193:D195)</f>
        <v>0</v>
      </c>
      <c r="E191" s="26">
        <f>SUM(E193:E195)</f>
        <v>0</v>
      </c>
      <c r="F191" s="32">
        <f t="shared" si="11"/>
        <v>0</v>
      </c>
      <c r="G191" s="26">
        <f>SUM(G193:G195)</f>
        <v>0</v>
      </c>
      <c r="H191" s="26">
        <f>SUM(H193:H195)</f>
        <v>0</v>
      </c>
      <c r="I191" s="33">
        <f t="shared" si="12"/>
        <v>0</v>
      </c>
      <c r="J191" s="26" t="s">
        <v>42</v>
      </c>
    </row>
    <row r="192" spans="1:10" s="9" customFormat="1" ht="18.75" customHeight="1" hidden="1">
      <c r="A192" s="62"/>
      <c r="B192" s="51" t="s">
        <v>7</v>
      </c>
      <c r="C192" s="39"/>
      <c r="D192" s="19"/>
      <c r="E192" s="19"/>
      <c r="F192" s="23">
        <f t="shared" si="11"/>
        <v>0</v>
      </c>
      <c r="G192" s="19"/>
      <c r="H192" s="19"/>
      <c r="I192" s="24">
        <f t="shared" si="12"/>
        <v>0</v>
      </c>
      <c r="J192" s="26"/>
    </row>
    <row r="193" spans="1:10" s="9" customFormat="1" ht="18.75" customHeight="1" hidden="1">
      <c r="A193" s="62"/>
      <c r="B193" s="50" t="s">
        <v>10</v>
      </c>
      <c r="C193" s="25"/>
      <c r="D193" s="26"/>
      <c r="E193" s="26"/>
      <c r="F193" s="32">
        <f t="shared" si="11"/>
        <v>0</v>
      </c>
      <c r="G193" s="26"/>
      <c r="H193" s="26"/>
      <c r="I193" s="33">
        <f t="shared" si="12"/>
        <v>0</v>
      </c>
      <c r="J193" s="26"/>
    </row>
    <row r="194" spans="1:10" s="9" customFormat="1" ht="18.75" customHeight="1" hidden="1">
      <c r="A194" s="62"/>
      <c r="B194" s="51" t="s">
        <v>9</v>
      </c>
      <c r="C194" s="25"/>
      <c r="D194" s="26"/>
      <c r="E194" s="26"/>
      <c r="F194" s="32">
        <f t="shared" si="11"/>
        <v>0</v>
      </c>
      <c r="G194" s="26"/>
      <c r="H194" s="26"/>
      <c r="I194" s="33">
        <f t="shared" si="12"/>
        <v>0</v>
      </c>
      <c r="J194" s="26"/>
    </row>
    <row r="195" spans="1:10" s="9" customFormat="1" ht="18.75" customHeight="1" hidden="1">
      <c r="A195" s="62"/>
      <c r="B195" s="50" t="s">
        <v>8</v>
      </c>
      <c r="C195" s="25"/>
      <c r="D195" s="26"/>
      <c r="E195" s="26"/>
      <c r="F195" s="32">
        <f t="shared" si="11"/>
        <v>0</v>
      </c>
      <c r="G195" s="26"/>
      <c r="H195" s="26"/>
      <c r="I195" s="33">
        <f t="shared" si="12"/>
        <v>0</v>
      </c>
      <c r="J195" s="26"/>
    </row>
    <row r="196" spans="1:10" ht="49.5" customHeight="1" hidden="1">
      <c r="A196" s="62" t="s">
        <v>53</v>
      </c>
      <c r="B196" s="68" t="s">
        <v>65</v>
      </c>
      <c r="C196" s="25" t="s">
        <v>34</v>
      </c>
      <c r="D196" s="26">
        <f>SUM(D198:D200)</f>
        <v>0</v>
      </c>
      <c r="E196" s="26">
        <f>SUM(E198:E200)</f>
        <v>0</v>
      </c>
      <c r="F196" s="32">
        <f t="shared" si="11"/>
        <v>0</v>
      </c>
      <c r="G196" s="26">
        <f>SUM(G198:G200)</f>
        <v>0</v>
      </c>
      <c r="H196" s="26">
        <f>SUM(H198:H200)</f>
        <v>0</v>
      </c>
      <c r="I196" s="33">
        <f t="shared" si="12"/>
        <v>0</v>
      </c>
      <c r="J196" s="26" t="s">
        <v>42</v>
      </c>
    </row>
    <row r="197" spans="1:10" s="9" customFormat="1" ht="18.75" customHeight="1" hidden="1">
      <c r="A197" s="62"/>
      <c r="B197" s="51" t="s">
        <v>7</v>
      </c>
      <c r="C197" s="25"/>
      <c r="D197" s="26"/>
      <c r="E197" s="26"/>
      <c r="F197" s="32">
        <f t="shared" si="11"/>
        <v>0</v>
      </c>
      <c r="G197" s="26"/>
      <c r="H197" s="26"/>
      <c r="I197" s="33">
        <f t="shared" si="12"/>
        <v>0</v>
      </c>
      <c r="J197" s="26"/>
    </row>
    <row r="198" spans="1:10" s="9" customFormat="1" ht="18.75" customHeight="1" hidden="1">
      <c r="A198" s="62"/>
      <c r="B198" s="50" t="s">
        <v>10</v>
      </c>
      <c r="C198" s="25"/>
      <c r="D198" s="26"/>
      <c r="E198" s="26"/>
      <c r="F198" s="32">
        <f t="shared" si="11"/>
        <v>0</v>
      </c>
      <c r="G198" s="26"/>
      <c r="H198" s="26"/>
      <c r="I198" s="33">
        <f t="shared" si="12"/>
        <v>0</v>
      </c>
      <c r="J198" s="26"/>
    </row>
    <row r="199" spans="1:10" s="9" customFormat="1" ht="18.75" customHeight="1" hidden="1">
      <c r="A199" s="62"/>
      <c r="B199" s="51" t="s">
        <v>9</v>
      </c>
      <c r="C199" s="25"/>
      <c r="D199" s="26"/>
      <c r="E199" s="26"/>
      <c r="F199" s="32">
        <f t="shared" si="11"/>
        <v>0</v>
      </c>
      <c r="G199" s="26"/>
      <c r="H199" s="26"/>
      <c r="I199" s="33">
        <f t="shared" si="12"/>
        <v>0</v>
      </c>
      <c r="J199" s="26"/>
    </row>
    <row r="200" spans="1:10" s="9" customFormat="1" ht="18.75" customHeight="1" hidden="1">
      <c r="A200" s="62"/>
      <c r="B200" s="50" t="s">
        <v>8</v>
      </c>
      <c r="C200" s="25"/>
      <c r="D200" s="26"/>
      <c r="E200" s="26"/>
      <c r="F200" s="32">
        <f t="shared" si="11"/>
        <v>0</v>
      </c>
      <c r="G200" s="26"/>
      <c r="H200" s="26"/>
      <c r="I200" s="33">
        <f t="shared" si="12"/>
        <v>0</v>
      </c>
      <c r="J200" s="26"/>
    </row>
    <row r="201" spans="1:10" ht="49.5" customHeight="1" hidden="1">
      <c r="A201" s="62" t="s">
        <v>55</v>
      </c>
      <c r="B201" s="68" t="s">
        <v>66</v>
      </c>
      <c r="C201" s="25" t="s">
        <v>34</v>
      </c>
      <c r="D201" s="26">
        <f>SUM(D203:D205)</f>
        <v>0</v>
      </c>
      <c r="E201" s="26">
        <f>SUM(E203:E205)</f>
        <v>0</v>
      </c>
      <c r="F201" s="32">
        <f t="shared" si="11"/>
        <v>0</v>
      </c>
      <c r="G201" s="26">
        <f>SUM(G203:G205)</f>
        <v>0</v>
      </c>
      <c r="H201" s="26">
        <f>SUM(H203:H205)</f>
        <v>0</v>
      </c>
      <c r="I201" s="33">
        <f t="shared" si="12"/>
        <v>0</v>
      </c>
      <c r="J201" s="26" t="s">
        <v>42</v>
      </c>
    </row>
    <row r="202" spans="1:10" s="9" customFormat="1" ht="18.75" customHeight="1" hidden="1">
      <c r="A202" s="62"/>
      <c r="B202" s="51" t="s">
        <v>7</v>
      </c>
      <c r="C202" s="25"/>
      <c r="D202" s="26"/>
      <c r="E202" s="26"/>
      <c r="F202" s="32">
        <f t="shared" si="11"/>
        <v>0</v>
      </c>
      <c r="G202" s="26"/>
      <c r="H202" s="26"/>
      <c r="I202" s="33">
        <f t="shared" si="12"/>
        <v>0</v>
      </c>
      <c r="J202" s="26"/>
    </row>
    <row r="203" spans="1:10" s="9" customFormat="1" ht="18.75" customHeight="1" hidden="1">
      <c r="A203" s="62"/>
      <c r="B203" s="50" t="s">
        <v>10</v>
      </c>
      <c r="C203" s="25"/>
      <c r="D203" s="26"/>
      <c r="E203" s="26"/>
      <c r="F203" s="32">
        <f t="shared" si="11"/>
        <v>0</v>
      </c>
      <c r="G203" s="26"/>
      <c r="H203" s="26"/>
      <c r="I203" s="33">
        <f t="shared" si="12"/>
        <v>0</v>
      </c>
      <c r="J203" s="26"/>
    </row>
    <row r="204" spans="1:10" s="9" customFormat="1" ht="18.75" customHeight="1" hidden="1">
      <c r="A204" s="62"/>
      <c r="B204" s="51" t="s">
        <v>9</v>
      </c>
      <c r="C204" s="25"/>
      <c r="D204" s="26"/>
      <c r="E204" s="26"/>
      <c r="F204" s="32">
        <f t="shared" si="11"/>
        <v>0</v>
      </c>
      <c r="G204" s="26"/>
      <c r="H204" s="26"/>
      <c r="I204" s="33">
        <f t="shared" si="12"/>
        <v>0</v>
      </c>
      <c r="J204" s="26"/>
    </row>
    <row r="205" spans="1:10" s="9" customFormat="1" ht="18.75" customHeight="1" hidden="1">
      <c r="A205" s="62"/>
      <c r="B205" s="50" t="s">
        <v>8</v>
      </c>
      <c r="C205" s="25"/>
      <c r="D205" s="26"/>
      <c r="E205" s="26"/>
      <c r="F205" s="32">
        <f t="shared" si="11"/>
        <v>0</v>
      </c>
      <c r="G205" s="26"/>
      <c r="H205" s="26"/>
      <c r="I205" s="33">
        <f t="shared" si="12"/>
        <v>0</v>
      </c>
      <c r="J205" s="26"/>
    </row>
    <row r="206" spans="1:10" s="9" customFormat="1" ht="18.75" customHeight="1" hidden="1">
      <c r="A206" s="62"/>
      <c r="B206" s="40"/>
      <c r="C206" s="25"/>
      <c r="D206" s="26"/>
      <c r="E206" s="26"/>
      <c r="F206" s="32">
        <f t="shared" si="11"/>
        <v>0</v>
      </c>
      <c r="G206" s="26"/>
      <c r="H206" s="26"/>
      <c r="I206" s="33">
        <f t="shared" si="12"/>
        <v>0</v>
      </c>
      <c r="J206" s="26"/>
    </row>
    <row r="207" spans="1:10" ht="52.5" customHeight="1" hidden="1">
      <c r="A207" s="62" t="s">
        <v>57</v>
      </c>
      <c r="B207" s="68" t="s">
        <v>67</v>
      </c>
      <c r="C207" s="25" t="s">
        <v>34</v>
      </c>
      <c r="D207" s="26">
        <f>SUM(D209:D211)</f>
        <v>0</v>
      </c>
      <c r="E207" s="26">
        <f>SUM(E209:E211)</f>
        <v>0</v>
      </c>
      <c r="F207" s="32">
        <f t="shared" si="11"/>
        <v>0</v>
      </c>
      <c r="G207" s="26">
        <f>SUM(G209:G211)</f>
        <v>0</v>
      </c>
      <c r="H207" s="26">
        <f>SUM(H209:H211)</f>
        <v>0</v>
      </c>
      <c r="I207" s="33">
        <f t="shared" si="12"/>
        <v>0</v>
      </c>
      <c r="J207" s="26" t="s">
        <v>42</v>
      </c>
    </row>
    <row r="208" spans="1:10" s="9" customFormat="1" ht="18.75" customHeight="1" hidden="1">
      <c r="A208" s="62"/>
      <c r="B208" s="51" t="s">
        <v>7</v>
      </c>
      <c r="C208" s="25"/>
      <c r="D208" s="26"/>
      <c r="E208" s="26"/>
      <c r="F208" s="32">
        <f t="shared" si="11"/>
        <v>0</v>
      </c>
      <c r="G208" s="26"/>
      <c r="H208" s="26"/>
      <c r="I208" s="33">
        <f t="shared" si="12"/>
        <v>0</v>
      </c>
      <c r="J208" s="30"/>
    </row>
    <row r="209" spans="1:10" s="9" customFormat="1" ht="18.75" customHeight="1" hidden="1">
      <c r="A209" s="62"/>
      <c r="B209" s="50" t="s">
        <v>10</v>
      </c>
      <c r="C209" s="25"/>
      <c r="D209" s="26"/>
      <c r="E209" s="26"/>
      <c r="F209" s="32">
        <f t="shared" si="11"/>
        <v>0</v>
      </c>
      <c r="G209" s="26"/>
      <c r="H209" s="26"/>
      <c r="I209" s="33">
        <f t="shared" si="12"/>
        <v>0</v>
      </c>
      <c r="J209" s="26"/>
    </row>
    <row r="210" spans="1:10" s="9" customFormat="1" ht="18.75" customHeight="1" hidden="1">
      <c r="A210" s="62"/>
      <c r="B210" s="51" t="s">
        <v>9</v>
      </c>
      <c r="C210" s="25"/>
      <c r="D210" s="26"/>
      <c r="E210" s="26"/>
      <c r="F210" s="32">
        <f t="shared" si="11"/>
        <v>0</v>
      </c>
      <c r="G210" s="26"/>
      <c r="H210" s="26"/>
      <c r="I210" s="33">
        <f t="shared" si="12"/>
        <v>0</v>
      </c>
      <c r="J210" s="26"/>
    </row>
    <row r="211" spans="1:10" s="9" customFormat="1" ht="18.75" customHeight="1" hidden="1">
      <c r="A211" s="62"/>
      <c r="B211" s="50" t="s">
        <v>8</v>
      </c>
      <c r="C211" s="25"/>
      <c r="D211" s="26"/>
      <c r="E211" s="26"/>
      <c r="F211" s="32">
        <f t="shared" si="11"/>
        <v>0</v>
      </c>
      <c r="G211" s="26"/>
      <c r="H211" s="26"/>
      <c r="I211" s="33">
        <f t="shared" si="12"/>
        <v>0</v>
      </c>
      <c r="J211" s="26"/>
    </row>
    <row r="212" spans="1:10" ht="50.25" customHeight="1" hidden="1">
      <c r="A212" s="62" t="s">
        <v>86</v>
      </c>
      <c r="B212" s="68" t="s">
        <v>68</v>
      </c>
      <c r="C212" s="25" t="s">
        <v>34</v>
      </c>
      <c r="D212" s="26">
        <f>SUM(D214:D216)</f>
        <v>0</v>
      </c>
      <c r="E212" s="26">
        <f>SUM(E214:E216)</f>
        <v>0</v>
      </c>
      <c r="F212" s="32">
        <f t="shared" si="11"/>
        <v>0</v>
      </c>
      <c r="G212" s="26">
        <f>SUM(G214:G216)</f>
        <v>0</v>
      </c>
      <c r="H212" s="26">
        <f>SUM(H214:H216)</f>
        <v>0</v>
      </c>
      <c r="I212" s="33">
        <f t="shared" si="12"/>
        <v>0</v>
      </c>
      <c r="J212" s="26" t="s">
        <v>42</v>
      </c>
    </row>
    <row r="213" spans="1:10" s="9" customFormat="1" ht="18.75" customHeight="1" hidden="1">
      <c r="A213" s="62"/>
      <c r="B213" s="51" t="s">
        <v>7</v>
      </c>
      <c r="C213" s="25"/>
      <c r="D213" s="26"/>
      <c r="E213" s="26"/>
      <c r="F213" s="32">
        <f t="shared" si="11"/>
        <v>0</v>
      </c>
      <c r="G213" s="26"/>
      <c r="H213" s="26"/>
      <c r="I213" s="33">
        <f t="shared" si="12"/>
        <v>0</v>
      </c>
      <c r="J213" s="26"/>
    </row>
    <row r="214" spans="1:10" s="9" customFormat="1" ht="18.75" customHeight="1" hidden="1">
      <c r="A214" s="62"/>
      <c r="B214" s="50" t="s">
        <v>10</v>
      </c>
      <c r="C214" s="25"/>
      <c r="D214" s="26"/>
      <c r="E214" s="26"/>
      <c r="F214" s="32">
        <f t="shared" si="11"/>
        <v>0</v>
      </c>
      <c r="G214" s="26"/>
      <c r="H214" s="26"/>
      <c r="I214" s="33">
        <f t="shared" si="12"/>
        <v>0</v>
      </c>
      <c r="J214" s="26"/>
    </row>
    <row r="215" spans="1:10" s="9" customFormat="1" ht="18.75" customHeight="1" hidden="1">
      <c r="A215" s="62"/>
      <c r="B215" s="51" t="s">
        <v>9</v>
      </c>
      <c r="C215" s="25"/>
      <c r="D215" s="26"/>
      <c r="E215" s="26"/>
      <c r="F215" s="32">
        <f t="shared" si="11"/>
        <v>0</v>
      </c>
      <c r="G215" s="26"/>
      <c r="H215" s="26"/>
      <c r="I215" s="33">
        <f t="shared" si="12"/>
        <v>0</v>
      </c>
      <c r="J215" s="26"/>
    </row>
    <row r="216" spans="1:10" s="9" customFormat="1" ht="18.75" customHeight="1" hidden="1">
      <c r="A216" s="62"/>
      <c r="B216" s="50" t="s">
        <v>8</v>
      </c>
      <c r="C216" s="69"/>
      <c r="D216" s="26"/>
      <c r="E216" s="26"/>
      <c r="F216" s="32">
        <f t="shared" si="11"/>
        <v>0</v>
      </c>
      <c r="G216" s="26"/>
      <c r="H216" s="26"/>
      <c r="I216" s="33">
        <f t="shared" si="12"/>
        <v>0</v>
      </c>
      <c r="J216" s="26"/>
    </row>
    <row r="217" spans="1:10" ht="52.5" customHeight="1" hidden="1">
      <c r="A217" s="62" t="s">
        <v>87</v>
      </c>
      <c r="B217" s="68" t="s">
        <v>69</v>
      </c>
      <c r="C217" s="25" t="s">
        <v>34</v>
      </c>
      <c r="D217" s="26">
        <f>SUM(D219:D221)</f>
        <v>0</v>
      </c>
      <c r="E217" s="26">
        <f>SUM(E219:E221)</f>
        <v>0</v>
      </c>
      <c r="F217" s="32">
        <f t="shared" si="11"/>
        <v>0</v>
      </c>
      <c r="G217" s="26">
        <f>SUM(G219:G221)</f>
        <v>0</v>
      </c>
      <c r="H217" s="26">
        <f>SUM(H219:H221)</f>
        <v>0</v>
      </c>
      <c r="I217" s="33">
        <f t="shared" si="12"/>
        <v>0</v>
      </c>
      <c r="J217" s="26" t="s">
        <v>42</v>
      </c>
    </row>
    <row r="218" spans="1:10" s="9" customFormat="1" ht="18.75" customHeight="1" hidden="1">
      <c r="A218" s="62"/>
      <c r="B218" s="51" t="s">
        <v>7</v>
      </c>
      <c r="C218" s="25"/>
      <c r="D218" s="26"/>
      <c r="E218" s="26"/>
      <c r="F218" s="32">
        <f t="shared" si="11"/>
        <v>0</v>
      </c>
      <c r="G218" s="26"/>
      <c r="H218" s="26"/>
      <c r="I218" s="33">
        <f t="shared" si="12"/>
        <v>0</v>
      </c>
      <c r="J218" s="26"/>
    </row>
    <row r="219" spans="1:10" s="9" customFormat="1" ht="18.75" customHeight="1" hidden="1">
      <c r="A219" s="62"/>
      <c r="B219" s="50" t="s">
        <v>10</v>
      </c>
      <c r="C219" s="25"/>
      <c r="D219" s="26"/>
      <c r="E219" s="26"/>
      <c r="F219" s="32">
        <f aca="true" t="shared" si="14" ref="F219:F282">E219-D219</f>
        <v>0</v>
      </c>
      <c r="G219" s="26"/>
      <c r="H219" s="26"/>
      <c r="I219" s="33">
        <f aca="true" t="shared" si="15" ref="I219:I282">H219-G219</f>
        <v>0</v>
      </c>
      <c r="J219" s="26"/>
    </row>
    <row r="220" spans="1:10" s="9" customFormat="1" ht="18.75" customHeight="1" hidden="1">
      <c r="A220" s="62"/>
      <c r="B220" s="51" t="s">
        <v>9</v>
      </c>
      <c r="C220" s="25"/>
      <c r="D220" s="26"/>
      <c r="E220" s="26"/>
      <c r="F220" s="32">
        <f t="shared" si="14"/>
        <v>0</v>
      </c>
      <c r="G220" s="26"/>
      <c r="H220" s="26"/>
      <c r="I220" s="33">
        <f t="shared" si="15"/>
        <v>0</v>
      </c>
      <c r="J220" s="26"/>
    </row>
    <row r="221" spans="1:10" s="9" customFormat="1" ht="18.75" customHeight="1" hidden="1">
      <c r="A221" s="62"/>
      <c r="B221" s="50" t="s">
        <v>8</v>
      </c>
      <c r="C221" s="25"/>
      <c r="D221" s="26"/>
      <c r="E221" s="26"/>
      <c r="F221" s="32">
        <f t="shared" si="14"/>
        <v>0</v>
      </c>
      <c r="G221" s="26"/>
      <c r="H221" s="26"/>
      <c r="I221" s="33">
        <f t="shared" si="15"/>
        <v>0</v>
      </c>
      <c r="J221" s="26"/>
    </row>
    <row r="222" spans="1:10" ht="49.5" customHeight="1" hidden="1">
      <c r="A222" s="62" t="s">
        <v>88</v>
      </c>
      <c r="B222" s="68" t="s">
        <v>70</v>
      </c>
      <c r="C222" s="25" t="s">
        <v>34</v>
      </c>
      <c r="D222" s="26">
        <f>SUM(D224:D226)</f>
        <v>0</v>
      </c>
      <c r="E222" s="26">
        <f>SUM(E224:E226)</f>
        <v>0</v>
      </c>
      <c r="F222" s="32">
        <f t="shared" si="14"/>
        <v>0</v>
      </c>
      <c r="G222" s="26">
        <f>SUM(G224:G226)</f>
        <v>0</v>
      </c>
      <c r="H222" s="26">
        <f>SUM(H224:H226)</f>
        <v>0</v>
      </c>
      <c r="I222" s="33">
        <f t="shared" si="15"/>
        <v>0</v>
      </c>
      <c r="J222" s="26" t="s">
        <v>42</v>
      </c>
    </row>
    <row r="223" spans="1:10" s="9" customFormat="1" ht="18.75" customHeight="1" hidden="1">
      <c r="A223" s="62"/>
      <c r="B223" s="51" t="s">
        <v>7</v>
      </c>
      <c r="C223" s="25"/>
      <c r="D223" s="26"/>
      <c r="E223" s="26"/>
      <c r="F223" s="32">
        <f t="shared" si="14"/>
        <v>0</v>
      </c>
      <c r="G223" s="26"/>
      <c r="H223" s="26"/>
      <c r="I223" s="33">
        <f t="shared" si="15"/>
        <v>0</v>
      </c>
      <c r="J223" s="26"/>
    </row>
    <row r="224" spans="1:10" s="9" customFormat="1" ht="18.75" customHeight="1" hidden="1">
      <c r="A224" s="62"/>
      <c r="B224" s="50" t="s">
        <v>10</v>
      </c>
      <c r="C224" s="25"/>
      <c r="D224" s="26"/>
      <c r="E224" s="26"/>
      <c r="F224" s="32">
        <f t="shared" si="14"/>
        <v>0</v>
      </c>
      <c r="G224" s="26"/>
      <c r="H224" s="26"/>
      <c r="I224" s="33">
        <f t="shared" si="15"/>
        <v>0</v>
      </c>
      <c r="J224" s="26"/>
    </row>
    <row r="225" spans="1:10" s="9" customFormat="1" ht="18.75" customHeight="1" hidden="1">
      <c r="A225" s="62"/>
      <c r="B225" s="51" t="s">
        <v>9</v>
      </c>
      <c r="C225" s="69"/>
      <c r="D225" s="26"/>
      <c r="E225" s="26"/>
      <c r="F225" s="32">
        <f t="shared" si="14"/>
        <v>0</v>
      </c>
      <c r="G225" s="26"/>
      <c r="H225" s="26"/>
      <c r="I225" s="33">
        <f t="shared" si="15"/>
        <v>0</v>
      </c>
      <c r="J225" s="26"/>
    </row>
    <row r="226" spans="1:10" s="9" customFormat="1" ht="18.75" customHeight="1" hidden="1">
      <c r="A226" s="62"/>
      <c r="B226" s="50" t="s">
        <v>8</v>
      </c>
      <c r="C226" s="69"/>
      <c r="D226" s="26"/>
      <c r="E226" s="26"/>
      <c r="F226" s="32">
        <f t="shared" si="14"/>
        <v>0</v>
      </c>
      <c r="G226" s="26"/>
      <c r="H226" s="26"/>
      <c r="I226" s="33">
        <f t="shared" si="15"/>
        <v>0</v>
      </c>
      <c r="J226" s="26"/>
    </row>
    <row r="227" spans="1:10" ht="51.75" customHeight="1" hidden="1">
      <c r="A227" s="62" t="s">
        <v>89</v>
      </c>
      <c r="B227" s="68" t="s">
        <v>71</v>
      </c>
      <c r="C227" s="25" t="s">
        <v>34</v>
      </c>
      <c r="D227" s="26">
        <f>SUM(D229:D231)</f>
        <v>0</v>
      </c>
      <c r="E227" s="26">
        <f>SUM(E229:E231)</f>
        <v>0</v>
      </c>
      <c r="F227" s="32">
        <f t="shared" si="14"/>
        <v>0</v>
      </c>
      <c r="G227" s="26">
        <f>SUM(G229:G231)</f>
        <v>0</v>
      </c>
      <c r="H227" s="26">
        <f>SUM(H229:H231)</f>
        <v>0</v>
      </c>
      <c r="I227" s="33">
        <f t="shared" si="15"/>
        <v>0</v>
      </c>
      <c r="J227" s="26" t="s">
        <v>42</v>
      </c>
    </row>
    <row r="228" spans="1:10" s="9" customFormat="1" ht="18.75" customHeight="1" hidden="1">
      <c r="A228" s="61"/>
      <c r="B228" s="51" t="s">
        <v>7</v>
      </c>
      <c r="C228" s="39"/>
      <c r="D228" s="19"/>
      <c r="E228" s="19"/>
      <c r="F228" s="23">
        <f t="shared" si="14"/>
        <v>0</v>
      </c>
      <c r="G228" s="19"/>
      <c r="H228" s="19"/>
      <c r="I228" s="24">
        <f t="shared" si="15"/>
        <v>0</v>
      </c>
      <c r="J228" s="26"/>
    </row>
    <row r="229" spans="1:10" s="9" customFormat="1" ht="18.75" customHeight="1" hidden="1">
      <c r="A229" s="62"/>
      <c r="B229" s="50" t="s">
        <v>10</v>
      </c>
      <c r="C229" s="25"/>
      <c r="D229" s="26"/>
      <c r="E229" s="26"/>
      <c r="F229" s="32">
        <f t="shared" si="14"/>
        <v>0</v>
      </c>
      <c r="G229" s="26"/>
      <c r="H229" s="26"/>
      <c r="I229" s="33">
        <f t="shared" si="15"/>
        <v>0</v>
      </c>
      <c r="J229" s="26"/>
    </row>
    <row r="230" spans="1:10" s="9" customFormat="1" ht="18.75" customHeight="1" hidden="1">
      <c r="A230" s="62"/>
      <c r="B230" s="51" t="s">
        <v>9</v>
      </c>
      <c r="C230" s="25"/>
      <c r="D230" s="26"/>
      <c r="E230" s="26"/>
      <c r="F230" s="32">
        <f t="shared" si="14"/>
        <v>0</v>
      </c>
      <c r="G230" s="26"/>
      <c r="H230" s="26"/>
      <c r="I230" s="33">
        <f t="shared" si="15"/>
        <v>0</v>
      </c>
      <c r="J230" s="26"/>
    </row>
    <row r="231" spans="1:10" s="9" customFormat="1" ht="18.75" customHeight="1" hidden="1">
      <c r="A231" s="62"/>
      <c r="B231" s="50" t="s">
        <v>8</v>
      </c>
      <c r="C231" s="25"/>
      <c r="D231" s="26"/>
      <c r="E231" s="26"/>
      <c r="F231" s="32">
        <f t="shared" si="14"/>
        <v>0</v>
      </c>
      <c r="G231" s="26"/>
      <c r="H231" s="26"/>
      <c r="I231" s="33">
        <f t="shared" si="15"/>
        <v>0</v>
      </c>
      <c r="J231" s="26"/>
    </row>
    <row r="232" spans="1:10" ht="51" customHeight="1" hidden="1">
      <c r="A232" s="25" t="s">
        <v>18</v>
      </c>
      <c r="B232" s="68" t="s">
        <v>72</v>
      </c>
      <c r="C232" s="25" t="s">
        <v>34</v>
      </c>
      <c r="D232" s="26">
        <f>SUM(D234:D236)</f>
        <v>0</v>
      </c>
      <c r="E232" s="26">
        <f>SUM(E234:E236)</f>
        <v>0</v>
      </c>
      <c r="F232" s="32">
        <f t="shared" si="14"/>
        <v>0</v>
      </c>
      <c r="G232" s="26">
        <f>SUM(G234:G236)</f>
        <v>0</v>
      </c>
      <c r="H232" s="26">
        <f>SUM(H234:H236)</f>
        <v>0</v>
      </c>
      <c r="I232" s="33">
        <f t="shared" si="15"/>
        <v>0</v>
      </c>
      <c r="J232" s="26" t="s">
        <v>42</v>
      </c>
    </row>
    <row r="233" spans="1:10" s="9" customFormat="1" ht="18.75" customHeight="1" hidden="1">
      <c r="A233" s="61"/>
      <c r="B233" s="51" t="s">
        <v>7</v>
      </c>
      <c r="C233" s="39"/>
      <c r="D233" s="19"/>
      <c r="E233" s="19"/>
      <c r="F233" s="23">
        <f t="shared" si="14"/>
        <v>0</v>
      </c>
      <c r="G233" s="19"/>
      <c r="H233" s="19"/>
      <c r="I233" s="24">
        <f t="shared" si="15"/>
        <v>0</v>
      </c>
      <c r="J233" s="26"/>
    </row>
    <row r="234" spans="1:10" s="9" customFormat="1" ht="18.75" customHeight="1" hidden="1">
      <c r="A234" s="62"/>
      <c r="B234" s="50" t="s">
        <v>10</v>
      </c>
      <c r="C234" s="25"/>
      <c r="D234" s="26"/>
      <c r="E234" s="26"/>
      <c r="F234" s="32">
        <f t="shared" si="14"/>
        <v>0</v>
      </c>
      <c r="G234" s="26"/>
      <c r="H234" s="26"/>
      <c r="I234" s="33">
        <f t="shared" si="15"/>
        <v>0</v>
      </c>
      <c r="J234" s="26"/>
    </row>
    <row r="235" spans="1:10" s="9" customFormat="1" ht="18.75" customHeight="1" hidden="1">
      <c r="A235" s="62"/>
      <c r="B235" s="51" t="s">
        <v>9</v>
      </c>
      <c r="C235" s="25"/>
      <c r="D235" s="26"/>
      <c r="E235" s="26"/>
      <c r="F235" s="32">
        <f t="shared" si="14"/>
        <v>0</v>
      </c>
      <c r="G235" s="26"/>
      <c r="H235" s="26"/>
      <c r="I235" s="33">
        <f t="shared" si="15"/>
        <v>0</v>
      </c>
      <c r="J235" s="26"/>
    </row>
    <row r="236" spans="1:10" s="9" customFormat="1" ht="18.75" customHeight="1" hidden="1">
      <c r="A236" s="62"/>
      <c r="B236" s="50" t="s">
        <v>8</v>
      </c>
      <c r="C236" s="25"/>
      <c r="D236" s="26"/>
      <c r="E236" s="26"/>
      <c r="F236" s="32">
        <f t="shared" si="14"/>
        <v>0</v>
      </c>
      <c r="G236" s="26"/>
      <c r="H236" s="26"/>
      <c r="I236" s="33">
        <f t="shared" si="15"/>
        <v>0</v>
      </c>
      <c r="J236" s="26"/>
    </row>
    <row r="237" spans="1:10" ht="60.75" customHeight="1" hidden="1">
      <c r="A237" s="25" t="s">
        <v>44</v>
      </c>
      <c r="B237" s="68" t="s">
        <v>73</v>
      </c>
      <c r="C237" s="25" t="s">
        <v>34</v>
      </c>
      <c r="D237" s="26">
        <f>SUM(D239:D241)</f>
        <v>0</v>
      </c>
      <c r="E237" s="26">
        <f>SUM(E239:E241)</f>
        <v>0</v>
      </c>
      <c r="F237" s="32">
        <f t="shared" si="14"/>
        <v>0</v>
      </c>
      <c r="G237" s="26">
        <f>SUM(G239:G241)</f>
        <v>0</v>
      </c>
      <c r="H237" s="26">
        <f>SUM(H239:H241)</f>
        <v>0</v>
      </c>
      <c r="I237" s="33">
        <f t="shared" si="15"/>
        <v>0</v>
      </c>
      <c r="J237" s="26" t="s">
        <v>42</v>
      </c>
    </row>
    <row r="238" spans="1:10" s="9" customFormat="1" ht="18.75" customHeight="1" hidden="1">
      <c r="A238" s="61"/>
      <c r="B238" s="51" t="s">
        <v>7</v>
      </c>
      <c r="C238" s="39"/>
      <c r="D238" s="19"/>
      <c r="E238" s="19"/>
      <c r="F238" s="23">
        <f t="shared" si="14"/>
        <v>0</v>
      </c>
      <c r="G238" s="19"/>
      <c r="H238" s="19"/>
      <c r="I238" s="24">
        <f t="shared" si="15"/>
        <v>0</v>
      </c>
      <c r="J238" s="26"/>
    </row>
    <row r="239" spans="1:10" s="9" customFormat="1" ht="18.75" customHeight="1" hidden="1">
      <c r="A239" s="62"/>
      <c r="B239" s="50" t="s">
        <v>10</v>
      </c>
      <c r="C239" s="25"/>
      <c r="D239" s="26"/>
      <c r="E239" s="26"/>
      <c r="F239" s="32">
        <f t="shared" si="14"/>
        <v>0</v>
      </c>
      <c r="G239" s="26"/>
      <c r="H239" s="26"/>
      <c r="I239" s="33">
        <f t="shared" si="15"/>
        <v>0</v>
      </c>
      <c r="J239" s="26"/>
    </row>
    <row r="240" spans="1:10" s="9" customFormat="1" ht="18.75" customHeight="1" hidden="1">
      <c r="A240" s="62"/>
      <c r="B240" s="51" t="s">
        <v>9</v>
      </c>
      <c r="C240" s="25"/>
      <c r="D240" s="26"/>
      <c r="E240" s="26"/>
      <c r="F240" s="32">
        <f t="shared" si="14"/>
        <v>0</v>
      </c>
      <c r="G240" s="26"/>
      <c r="H240" s="26"/>
      <c r="I240" s="33">
        <f t="shared" si="15"/>
        <v>0</v>
      </c>
      <c r="J240" s="26"/>
    </row>
    <row r="241" spans="1:10" s="9" customFormat="1" ht="18.75" customHeight="1" hidden="1">
      <c r="A241" s="62"/>
      <c r="B241" s="50" t="s">
        <v>8</v>
      </c>
      <c r="C241" s="25"/>
      <c r="D241" s="26"/>
      <c r="E241" s="26"/>
      <c r="F241" s="32">
        <f t="shared" si="14"/>
        <v>0</v>
      </c>
      <c r="G241" s="26"/>
      <c r="H241" s="26"/>
      <c r="I241" s="33">
        <f t="shared" si="15"/>
        <v>0</v>
      </c>
      <c r="J241" s="26"/>
    </row>
    <row r="242" spans="1:10" s="9" customFormat="1" ht="33.75" customHeight="1">
      <c r="A242" s="61"/>
      <c r="B242" s="67" t="s">
        <v>146</v>
      </c>
      <c r="C242" s="39" t="s">
        <v>34</v>
      </c>
      <c r="D242" s="19">
        <f>SUM(D243,D270)</f>
        <v>2963186.5</v>
      </c>
      <c r="E242" s="19">
        <f>SUM(E243,E270)</f>
        <v>2979377.8</v>
      </c>
      <c r="F242" s="23">
        <f t="shared" si="14"/>
        <v>16191.299999999814</v>
      </c>
      <c r="G242" s="19">
        <f>SUM(G243,G270)</f>
        <v>1686650.8</v>
      </c>
      <c r="H242" s="19">
        <f>SUM(H243,H270)</f>
        <v>1695867.2000000002</v>
      </c>
      <c r="I242" s="24">
        <f t="shared" si="15"/>
        <v>9216.40000000014</v>
      </c>
      <c r="J242" s="26"/>
    </row>
    <row r="243" spans="1:10" s="9" customFormat="1" ht="24" customHeight="1" hidden="1">
      <c r="A243" s="62"/>
      <c r="B243" s="67" t="s">
        <v>74</v>
      </c>
      <c r="C243" s="39" t="s">
        <v>34</v>
      </c>
      <c r="D243" s="19">
        <f>SUM(D249)+D244+D254+D265+D259</f>
        <v>0</v>
      </c>
      <c r="E243" s="19">
        <f>SUM(E249)+E244+E254+E265+E259</f>
        <v>0</v>
      </c>
      <c r="F243" s="23">
        <f>SUM(F249)+F244+F254+F265+F259</f>
        <v>0</v>
      </c>
      <c r="G243" s="19">
        <f>SUM(G249)+G244+G254+G265+G259</f>
        <v>0</v>
      </c>
      <c r="H243" s="19">
        <f>SUM(H249)+H244+H254+H265+H259</f>
        <v>0</v>
      </c>
      <c r="I243" s="24">
        <f t="shared" si="15"/>
        <v>0</v>
      </c>
      <c r="J243" s="26"/>
    </row>
    <row r="244" spans="1:10" ht="53.25" customHeight="1" hidden="1">
      <c r="A244" s="25" t="s">
        <v>86</v>
      </c>
      <c r="B244" s="68" t="s">
        <v>46</v>
      </c>
      <c r="C244" s="25" t="s">
        <v>34</v>
      </c>
      <c r="D244" s="26">
        <f>SUM(D246:D248)</f>
        <v>0</v>
      </c>
      <c r="E244" s="26">
        <f>SUM(E246:E248)</f>
        <v>0</v>
      </c>
      <c r="F244" s="32">
        <f t="shared" si="14"/>
        <v>0</v>
      </c>
      <c r="G244" s="26">
        <f>SUM(G246:G248)</f>
        <v>0</v>
      </c>
      <c r="H244" s="26">
        <f>SUM(H246:H248)</f>
        <v>0</v>
      </c>
      <c r="I244" s="33">
        <f t="shared" si="15"/>
        <v>0</v>
      </c>
      <c r="J244" s="26" t="s">
        <v>42</v>
      </c>
    </row>
    <row r="245" spans="1:10" s="9" customFormat="1" ht="18.75" customHeight="1" hidden="1">
      <c r="A245" s="61"/>
      <c r="B245" s="51" t="s">
        <v>7</v>
      </c>
      <c r="C245" s="39"/>
      <c r="D245" s="19"/>
      <c r="E245" s="19"/>
      <c r="F245" s="23">
        <f t="shared" si="14"/>
        <v>0</v>
      </c>
      <c r="G245" s="19"/>
      <c r="H245" s="19"/>
      <c r="I245" s="24">
        <f t="shared" si="15"/>
        <v>0</v>
      </c>
      <c r="J245" s="26"/>
    </row>
    <row r="246" spans="1:10" s="9" customFormat="1" ht="18.75" customHeight="1" hidden="1">
      <c r="A246" s="62"/>
      <c r="B246" s="50" t="s">
        <v>10</v>
      </c>
      <c r="C246" s="25"/>
      <c r="D246" s="26"/>
      <c r="E246" s="26"/>
      <c r="F246" s="32">
        <f t="shared" si="14"/>
        <v>0</v>
      </c>
      <c r="G246" s="26"/>
      <c r="H246" s="26"/>
      <c r="I246" s="33">
        <f t="shared" si="15"/>
        <v>0</v>
      </c>
      <c r="J246" s="26"/>
    </row>
    <row r="247" spans="1:10" s="9" customFormat="1" ht="18.75" customHeight="1" hidden="1">
      <c r="A247" s="62"/>
      <c r="B247" s="51" t="s">
        <v>107</v>
      </c>
      <c r="C247" s="25"/>
      <c r="D247" s="26"/>
      <c r="E247" s="26"/>
      <c r="F247" s="32">
        <f t="shared" si="14"/>
        <v>0</v>
      </c>
      <c r="G247" s="26"/>
      <c r="H247" s="26"/>
      <c r="I247" s="33">
        <f t="shared" si="15"/>
        <v>0</v>
      </c>
      <c r="J247" s="26"/>
    </row>
    <row r="248" spans="1:10" s="9" customFormat="1" ht="18.75" customHeight="1" hidden="1">
      <c r="A248" s="62"/>
      <c r="B248" s="50" t="s">
        <v>8</v>
      </c>
      <c r="C248" s="25"/>
      <c r="D248" s="26"/>
      <c r="E248" s="26"/>
      <c r="F248" s="32">
        <f t="shared" si="14"/>
        <v>0</v>
      </c>
      <c r="G248" s="26"/>
      <c r="H248" s="26"/>
      <c r="I248" s="33">
        <f t="shared" si="15"/>
        <v>0</v>
      </c>
      <c r="J248" s="26"/>
    </row>
    <row r="249" spans="1:10" ht="53.25" customHeight="1" hidden="1">
      <c r="A249" s="25" t="s">
        <v>18</v>
      </c>
      <c r="B249" s="70" t="s">
        <v>106</v>
      </c>
      <c r="C249" s="25" t="s">
        <v>34</v>
      </c>
      <c r="D249" s="26">
        <f>SUM(D251+D253+D252)</f>
        <v>0</v>
      </c>
      <c r="E249" s="26">
        <f>SUM(E251+E253+E252)</f>
        <v>0</v>
      </c>
      <c r="F249" s="32">
        <f t="shared" si="14"/>
        <v>0</v>
      </c>
      <c r="G249" s="26">
        <f>SUM(G251+G253+G252)</f>
        <v>0</v>
      </c>
      <c r="H249" s="26">
        <f>SUM(H251+H253+H252)</f>
        <v>0</v>
      </c>
      <c r="I249" s="33">
        <f t="shared" si="15"/>
        <v>0</v>
      </c>
      <c r="J249" s="26" t="s">
        <v>42</v>
      </c>
    </row>
    <row r="250" spans="1:10" s="9" customFormat="1" ht="18.75" customHeight="1" hidden="1">
      <c r="A250" s="61"/>
      <c r="B250" s="51" t="s">
        <v>7</v>
      </c>
      <c r="C250" s="39"/>
      <c r="D250" s="19"/>
      <c r="E250" s="19"/>
      <c r="F250" s="23">
        <f t="shared" si="14"/>
        <v>0</v>
      </c>
      <c r="G250" s="19"/>
      <c r="H250" s="19"/>
      <c r="I250" s="24">
        <f t="shared" si="15"/>
        <v>0</v>
      </c>
      <c r="J250" s="26"/>
    </row>
    <row r="251" spans="1:10" s="9" customFormat="1" ht="18.75" customHeight="1" hidden="1">
      <c r="A251" s="62"/>
      <c r="B251" s="50" t="s">
        <v>10</v>
      </c>
      <c r="C251" s="25"/>
      <c r="D251" s="26"/>
      <c r="E251" s="26"/>
      <c r="F251" s="32">
        <f t="shared" si="14"/>
        <v>0</v>
      </c>
      <c r="G251" s="26"/>
      <c r="H251" s="26"/>
      <c r="I251" s="33">
        <f t="shared" si="15"/>
        <v>0</v>
      </c>
      <c r="J251" s="26"/>
    </row>
    <row r="252" spans="1:10" s="9" customFormat="1" ht="18.75" customHeight="1" hidden="1">
      <c r="A252" s="62"/>
      <c r="B252" s="51" t="s">
        <v>107</v>
      </c>
      <c r="C252" s="69"/>
      <c r="D252" s="26"/>
      <c r="E252" s="26"/>
      <c r="F252" s="32">
        <f t="shared" si="14"/>
        <v>0</v>
      </c>
      <c r="G252" s="26"/>
      <c r="H252" s="26"/>
      <c r="I252" s="33">
        <f t="shared" si="15"/>
        <v>0</v>
      </c>
      <c r="J252" s="26"/>
    </row>
    <row r="253" spans="1:10" s="9" customFormat="1" ht="18.75" customHeight="1" hidden="1">
      <c r="A253" s="62"/>
      <c r="B253" s="50" t="s">
        <v>8</v>
      </c>
      <c r="C253" s="25"/>
      <c r="D253" s="26"/>
      <c r="E253" s="26"/>
      <c r="F253" s="32">
        <f t="shared" si="14"/>
        <v>0</v>
      </c>
      <c r="G253" s="26"/>
      <c r="H253" s="26"/>
      <c r="I253" s="33">
        <f t="shared" si="15"/>
        <v>0</v>
      </c>
      <c r="J253" s="26"/>
    </row>
    <row r="254" spans="1:10" ht="53.25" customHeight="1" hidden="1">
      <c r="A254" s="25" t="s">
        <v>87</v>
      </c>
      <c r="B254" s="70" t="s">
        <v>111</v>
      </c>
      <c r="C254" s="25" t="s">
        <v>34</v>
      </c>
      <c r="D254" s="26">
        <f>SUM(D256+D258+D257)</f>
        <v>0</v>
      </c>
      <c r="E254" s="26">
        <f>SUM(E256+E258+E257)</f>
        <v>0</v>
      </c>
      <c r="F254" s="32">
        <f t="shared" si="14"/>
        <v>0</v>
      </c>
      <c r="G254" s="26">
        <f>SUM(G256+G258+G257)</f>
        <v>0</v>
      </c>
      <c r="H254" s="26">
        <f>SUM(H256+H258+H257)</f>
        <v>0</v>
      </c>
      <c r="I254" s="33">
        <f t="shared" si="15"/>
        <v>0</v>
      </c>
      <c r="J254" s="26" t="s">
        <v>42</v>
      </c>
    </row>
    <row r="255" spans="1:10" s="9" customFormat="1" ht="18.75" customHeight="1" hidden="1">
      <c r="A255" s="61"/>
      <c r="B255" s="51" t="s">
        <v>7</v>
      </c>
      <c r="C255" s="39"/>
      <c r="D255" s="19"/>
      <c r="E255" s="19"/>
      <c r="F255" s="23">
        <f t="shared" si="14"/>
        <v>0</v>
      </c>
      <c r="G255" s="19"/>
      <c r="H255" s="19"/>
      <c r="I255" s="24">
        <f t="shared" si="15"/>
        <v>0</v>
      </c>
      <c r="J255" s="26"/>
    </row>
    <row r="256" spans="1:10" s="9" customFormat="1" ht="18.75" customHeight="1" hidden="1">
      <c r="A256" s="62"/>
      <c r="B256" s="50" t="s">
        <v>10</v>
      </c>
      <c r="C256" s="25"/>
      <c r="D256" s="26"/>
      <c r="E256" s="26"/>
      <c r="F256" s="32">
        <f t="shared" si="14"/>
        <v>0</v>
      </c>
      <c r="G256" s="26"/>
      <c r="H256" s="26"/>
      <c r="I256" s="33">
        <f t="shared" si="15"/>
        <v>0</v>
      </c>
      <c r="J256" s="26"/>
    </row>
    <row r="257" spans="1:10" s="9" customFormat="1" ht="18.75" customHeight="1" hidden="1">
      <c r="A257" s="62"/>
      <c r="B257" s="51" t="s">
        <v>107</v>
      </c>
      <c r="C257" s="69"/>
      <c r="D257" s="26"/>
      <c r="E257" s="26"/>
      <c r="F257" s="32">
        <f t="shared" si="14"/>
        <v>0</v>
      </c>
      <c r="G257" s="26"/>
      <c r="H257" s="26"/>
      <c r="I257" s="33">
        <f t="shared" si="15"/>
        <v>0</v>
      </c>
      <c r="J257" s="26"/>
    </row>
    <row r="258" spans="1:10" s="9" customFormat="1" ht="18.75" customHeight="1" hidden="1">
      <c r="A258" s="62"/>
      <c r="B258" s="50" t="s">
        <v>8</v>
      </c>
      <c r="C258" s="25"/>
      <c r="D258" s="26"/>
      <c r="E258" s="26"/>
      <c r="F258" s="32">
        <f t="shared" si="14"/>
        <v>0</v>
      </c>
      <c r="G258" s="26"/>
      <c r="H258" s="26"/>
      <c r="I258" s="33">
        <f t="shared" si="15"/>
        <v>0</v>
      </c>
      <c r="J258" s="26"/>
    </row>
    <row r="259" spans="1:10" ht="53.25" customHeight="1" hidden="1">
      <c r="A259" s="25" t="s">
        <v>88</v>
      </c>
      <c r="B259" s="70" t="s">
        <v>106</v>
      </c>
      <c r="C259" s="25" t="s">
        <v>34</v>
      </c>
      <c r="D259" s="26">
        <f>SUM(D261+D263+D262)</f>
        <v>0</v>
      </c>
      <c r="E259" s="26">
        <f>SUM(E261+E263+E262)</f>
        <v>0</v>
      </c>
      <c r="F259" s="32">
        <f t="shared" si="14"/>
        <v>0</v>
      </c>
      <c r="G259" s="26">
        <f>SUM(G261+G263+G262)</f>
        <v>0</v>
      </c>
      <c r="H259" s="26">
        <f>SUM(H261+H263+H262)</f>
        <v>0</v>
      </c>
      <c r="I259" s="33">
        <f t="shared" si="15"/>
        <v>0</v>
      </c>
      <c r="J259" s="26" t="s">
        <v>42</v>
      </c>
    </row>
    <row r="260" spans="1:10" s="9" customFormat="1" ht="18.75" customHeight="1" hidden="1">
      <c r="A260" s="61"/>
      <c r="B260" s="51" t="s">
        <v>7</v>
      </c>
      <c r="C260" s="39"/>
      <c r="D260" s="19"/>
      <c r="E260" s="19"/>
      <c r="F260" s="23">
        <f t="shared" si="14"/>
        <v>0</v>
      </c>
      <c r="G260" s="19"/>
      <c r="H260" s="19"/>
      <c r="I260" s="24">
        <f t="shared" si="15"/>
        <v>0</v>
      </c>
      <c r="J260" s="26"/>
    </row>
    <row r="261" spans="1:10" s="9" customFormat="1" ht="18.75" customHeight="1" hidden="1">
      <c r="A261" s="62"/>
      <c r="B261" s="50" t="s">
        <v>10</v>
      </c>
      <c r="C261" s="25"/>
      <c r="D261" s="26"/>
      <c r="E261" s="26"/>
      <c r="F261" s="32">
        <f t="shared" si="14"/>
        <v>0</v>
      </c>
      <c r="G261" s="26"/>
      <c r="H261" s="26"/>
      <c r="I261" s="33">
        <f t="shared" si="15"/>
        <v>0</v>
      </c>
      <c r="J261" s="26"/>
    </row>
    <row r="262" spans="1:10" s="9" customFormat="1" ht="18.75" customHeight="1" hidden="1">
      <c r="A262" s="62"/>
      <c r="B262" s="51" t="s">
        <v>107</v>
      </c>
      <c r="C262" s="69"/>
      <c r="D262" s="26"/>
      <c r="E262" s="26"/>
      <c r="F262" s="32">
        <f t="shared" si="14"/>
        <v>0</v>
      </c>
      <c r="G262" s="26"/>
      <c r="H262" s="26"/>
      <c r="I262" s="33">
        <f t="shared" si="15"/>
        <v>0</v>
      </c>
      <c r="J262" s="26"/>
    </row>
    <row r="263" spans="1:10" s="9" customFormat="1" ht="18.75" customHeight="1" hidden="1">
      <c r="A263" s="62"/>
      <c r="B263" s="50" t="s">
        <v>8</v>
      </c>
      <c r="C263" s="25"/>
      <c r="D263" s="26"/>
      <c r="E263" s="26"/>
      <c r="F263" s="32">
        <f t="shared" si="14"/>
        <v>0</v>
      </c>
      <c r="G263" s="26"/>
      <c r="H263" s="26"/>
      <c r="I263" s="33">
        <f t="shared" si="15"/>
        <v>0</v>
      </c>
      <c r="J263" s="26"/>
    </row>
    <row r="264" spans="1:15" s="9" customFormat="1" ht="18.75" customHeight="1" hidden="1">
      <c r="A264" s="62"/>
      <c r="B264" s="50" t="s">
        <v>8</v>
      </c>
      <c r="C264" s="25"/>
      <c r="D264" s="26"/>
      <c r="E264" s="26"/>
      <c r="F264" s="32">
        <f t="shared" si="14"/>
        <v>0</v>
      </c>
      <c r="G264" s="26"/>
      <c r="H264" s="26"/>
      <c r="I264" s="33">
        <f t="shared" si="15"/>
        <v>0</v>
      </c>
      <c r="J264" s="26"/>
      <c r="O264" s="34"/>
    </row>
    <row r="265" spans="1:10" ht="53.25" customHeight="1" hidden="1">
      <c r="A265" s="25" t="s">
        <v>86</v>
      </c>
      <c r="B265" s="63" t="s">
        <v>140</v>
      </c>
      <c r="C265" s="25" t="s">
        <v>34</v>
      </c>
      <c r="D265" s="26">
        <f>SUM(D267+D269+D268)</f>
        <v>0</v>
      </c>
      <c r="E265" s="26">
        <f>SUM(E267+E269+E268)</f>
        <v>0</v>
      </c>
      <c r="F265" s="32">
        <f t="shared" si="14"/>
        <v>0</v>
      </c>
      <c r="G265" s="26">
        <f>SUM(G267+G269+G268)</f>
        <v>0</v>
      </c>
      <c r="H265" s="26">
        <f>SUM(H267+H269+H268)</f>
        <v>0</v>
      </c>
      <c r="I265" s="33">
        <f t="shared" si="15"/>
        <v>0</v>
      </c>
      <c r="J265" s="26" t="s">
        <v>42</v>
      </c>
    </row>
    <row r="266" spans="1:10" s="9" customFormat="1" ht="18.75" customHeight="1" hidden="1">
      <c r="A266" s="61"/>
      <c r="B266" s="37" t="s">
        <v>7</v>
      </c>
      <c r="C266" s="25"/>
      <c r="D266" s="19"/>
      <c r="E266" s="19"/>
      <c r="F266" s="23">
        <f t="shared" si="14"/>
        <v>0</v>
      </c>
      <c r="G266" s="19"/>
      <c r="H266" s="19"/>
      <c r="I266" s="24">
        <f t="shared" si="15"/>
        <v>0</v>
      </c>
      <c r="J266" s="26"/>
    </row>
    <row r="267" spans="1:10" s="9" customFormat="1" ht="18.75" customHeight="1" hidden="1">
      <c r="A267" s="62"/>
      <c r="B267" s="29" t="s">
        <v>10</v>
      </c>
      <c r="C267" s="25"/>
      <c r="D267" s="26"/>
      <c r="E267" s="26"/>
      <c r="F267" s="32">
        <f t="shared" si="14"/>
        <v>0</v>
      </c>
      <c r="G267" s="26"/>
      <c r="H267" s="26"/>
      <c r="I267" s="33">
        <f t="shared" si="15"/>
        <v>0</v>
      </c>
      <c r="J267" s="26"/>
    </row>
    <row r="268" spans="1:10" s="9" customFormat="1" ht="18.75" customHeight="1" hidden="1">
      <c r="A268" s="62"/>
      <c r="B268" s="37" t="s">
        <v>107</v>
      </c>
      <c r="C268" s="69"/>
      <c r="D268" s="26"/>
      <c r="E268" s="26"/>
      <c r="F268" s="32">
        <f t="shared" si="14"/>
        <v>0</v>
      </c>
      <c r="G268" s="26"/>
      <c r="H268" s="26"/>
      <c r="I268" s="33">
        <f t="shared" si="15"/>
        <v>0</v>
      </c>
      <c r="J268" s="26"/>
    </row>
    <row r="269" spans="1:10" s="9" customFormat="1" ht="18.75" customHeight="1" hidden="1">
      <c r="A269" s="62"/>
      <c r="B269" s="29" t="s">
        <v>8</v>
      </c>
      <c r="C269" s="25"/>
      <c r="D269" s="26"/>
      <c r="E269" s="26"/>
      <c r="F269" s="32">
        <f t="shared" si="14"/>
        <v>0</v>
      </c>
      <c r="G269" s="26"/>
      <c r="H269" s="26"/>
      <c r="I269" s="33">
        <f t="shared" si="15"/>
        <v>0</v>
      </c>
      <c r="J269" s="26"/>
    </row>
    <row r="270" spans="1:10" s="9" customFormat="1" ht="54" customHeight="1">
      <c r="A270" s="61"/>
      <c r="B270" s="67" t="s">
        <v>95</v>
      </c>
      <c r="C270" s="39" t="s">
        <v>34</v>
      </c>
      <c r="D270" s="19">
        <f>D275+D287+D271+D279+D283</f>
        <v>2963186.5</v>
      </c>
      <c r="E270" s="19">
        <f>E275+E287+E271+E279+E283</f>
        <v>2979377.8</v>
      </c>
      <c r="F270" s="23">
        <f>F275+F287+F271</f>
        <v>9579.29999999993</v>
      </c>
      <c r="G270" s="19">
        <f>G275+G287+G271+G279+G283</f>
        <v>1686650.8</v>
      </c>
      <c r="H270" s="19">
        <f>H275+H287+H271+H279+H283</f>
        <v>1695867.2000000002</v>
      </c>
      <c r="I270" s="24">
        <f t="shared" si="15"/>
        <v>9216.40000000014</v>
      </c>
      <c r="J270" s="26"/>
    </row>
    <row r="271" spans="1:10" ht="53.25" customHeight="1">
      <c r="A271" s="25" t="s">
        <v>22</v>
      </c>
      <c r="B271" s="63" t="s">
        <v>113</v>
      </c>
      <c r="C271" s="25" t="s">
        <v>34</v>
      </c>
      <c r="D271" s="30">
        <f>SUM(D273+D264+D274)</f>
        <v>1007204</v>
      </c>
      <c r="E271" s="26">
        <f>SUM(E273+E264+E274)</f>
        <v>1012707.7</v>
      </c>
      <c r="F271" s="32">
        <f>E271-D271</f>
        <v>5503.699999999953</v>
      </c>
      <c r="G271" s="26">
        <f>SUM(G273+G264+G274)</f>
        <v>0</v>
      </c>
      <c r="H271" s="26">
        <f>SUM(H273+H264+H274)</f>
        <v>0</v>
      </c>
      <c r="I271" s="33">
        <f>H271-G271</f>
        <v>0</v>
      </c>
      <c r="J271" s="26" t="s">
        <v>42</v>
      </c>
    </row>
    <row r="272" spans="1:10" s="9" customFormat="1" ht="18.75" customHeight="1">
      <c r="A272" s="61"/>
      <c r="B272" s="37" t="s">
        <v>7</v>
      </c>
      <c r="C272" s="25"/>
      <c r="D272" s="22"/>
      <c r="E272" s="22"/>
      <c r="F272" s="23">
        <f>E272-D272</f>
        <v>0</v>
      </c>
      <c r="G272" s="19"/>
      <c r="H272" s="19"/>
      <c r="I272" s="24">
        <f>H272-G272</f>
        <v>0</v>
      </c>
      <c r="J272" s="26"/>
    </row>
    <row r="273" spans="1:15" s="9" customFormat="1" ht="18.75" customHeight="1">
      <c r="A273" s="62"/>
      <c r="B273" s="29" t="s">
        <v>10</v>
      </c>
      <c r="C273" s="25"/>
      <c r="D273" s="30">
        <v>265902</v>
      </c>
      <c r="E273" s="26">
        <f>265902+5503.7</f>
        <v>271405.7</v>
      </c>
      <c r="F273" s="32">
        <f>E273-D273</f>
        <v>5503.700000000012</v>
      </c>
      <c r="G273" s="26"/>
      <c r="H273" s="26"/>
      <c r="I273" s="33">
        <f>H273-G273</f>
        <v>0</v>
      </c>
      <c r="J273" s="26"/>
      <c r="O273" s="34"/>
    </row>
    <row r="274" spans="1:15" s="9" customFormat="1" ht="18.75" customHeight="1">
      <c r="A274" s="62"/>
      <c r="B274" s="37" t="s">
        <v>107</v>
      </c>
      <c r="C274" s="69"/>
      <c r="D274" s="30">
        <v>741302</v>
      </c>
      <c r="E274" s="30">
        <v>741302</v>
      </c>
      <c r="F274" s="32">
        <f>E274-D274</f>
        <v>0</v>
      </c>
      <c r="G274" s="26"/>
      <c r="H274" s="26"/>
      <c r="I274" s="33">
        <f>H274-G274</f>
        <v>0</v>
      </c>
      <c r="J274" s="26"/>
      <c r="O274" s="34"/>
    </row>
    <row r="275" spans="1:10" ht="63.75" customHeight="1" hidden="1">
      <c r="A275" s="62" t="s">
        <v>76</v>
      </c>
      <c r="B275" s="48" t="s">
        <v>131</v>
      </c>
      <c r="C275" s="25" t="s">
        <v>34</v>
      </c>
      <c r="D275" s="30">
        <f>SUM(D277+D278)</f>
        <v>0</v>
      </c>
      <c r="E275" s="30">
        <f>SUM(E277+E278)</f>
        <v>0</v>
      </c>
      <c r="F275" s="32">
        <f t="shared" si="14"/>
        <v>0</v>
      </c>
      <c r="G275" s="30">
        <f>SUM(G277+G278)</f>
        <v>0</v>
      </c>
      <c r="H275" s="30">
        <f>SUM(H277+H278)</f>
        <v>0</v>
      </c>
      <c r="I275" s="33">
        <f t="shared" si="15"/>
        <v>0</v>
      </c>
      <c r="J275" s="26" t="s">
        <v>42</v>
      </c>
    </row>
    <row r="276" spans="1:10" s="9" customFormat="1" ht="18.75" customHeight="1" hidden="1">
      <c r="A276" s="61"/>
      <c r="B276" s="37" t="s">
        <v>7</v>
      </c>
      <c r="C276" s="39"/>
      <c r="D276" s="22"/>
      <c r="E276" s="22"/>
      <c r="F276" s="23">
        <f t="shared" si="14"/>
        <v>0</v>
      </c>
      <c r="G276" s="22"/>
      <c r="H276" s="22"/>
      <c r="I276" s="24">
        <f t="shared" si="15"/>
        <v>0</v>
      </c>
      <c r="J276" s="26"/>
    </row>
    <row r="277" spans="1:10" s="9" customFormat="1" ht="18.75" customHeight="1" hidden="1">
      <c r="A277" s="62"/>
      <c r="B277" s="29" t="s">
        <v>10</v>
      </c>
      <c r="C277" s="25"/>
      <c r="D277" s="30"/>
      <c r="E277" s="30"/>
      <c r="F277" s="32">
        <f t="shared" si="14"/>
        <v>0</v>
      </c>
      <c r="G277" s="30"/>
      <c r="H277" s="30"/>
      <c r="I277" s="33">
        <f t="shared" si="15"/>
        <v>0</v>
      </c>
      <c r="J277" s="26"/>
    </row>
    <row r="278" spans="1:10" s="9" customFormat="1" ht="18.75" customHeight="1" hidden="1">
      <c r="A278" s="62"/>
      <c r="B278" s="37" t="s">
        <v>107</v>
      </c>
      <c r="C278" s="69"/>
      <c r="D278" s="30"/>
      <c r="E278" s="30"/>
      <c r="F278" s="32">
        <f t="shared" si="14"/>
        <v>0</v>
      </c>
      <c r="G278" s="30"/>
      <c r="H278" s="30"/>
      <c r="I278" s="33">
        <f t="shared" si="15"/>
        <v>0</v>
      </c>
      <c r="J278" s="26"/>
    </row>
    <row r="279" spans="1:10" ht="54.75" customHeight="1" hidden="1">
      <c r="A279" s="25" t="s">
        <v>85</v>
      </c>
      <c r="B279" s="48" t="s">
        <v>141</v>
      </c>
      <c r="C279" s="25" t="s">
        <v>34</v>
      </c>
      <c r="D279" s="30">
        <f>SUM(D281:D282)</f>
        <v>0</v>
      </c>
      <c r="E279" s="30">
        <f>SUM(E281:E282)</f>
        <v>0</v>
      </c>
      <c r="F279" s="32">
        <f t="shared" si="14"/>
        <v>0</v>
      </c>
      <c r="G279" s="30">
        <f>SUM(G281:G282)</f>
        <v>0</v>
      </c>
      <c r="H279" s="30">
        <f>SUM(H281:H282)</f>
        <v>0</v>
      </c>
      <c r="I279" s="33">
        <f t="shared" si="15"/>
        <v>0</v>
      </c>
      <c r="J279" s="26" t="s">
        <v>42</v>
      </c>
    </row>
    <row r="280" spans="1:10" s="9" customFormat="1" ht="18.75" customHeight="1" hidden="1">
      <c r="A280" s="61"/>
      <c r="B280" s="37" t="s">
        <v>7</v>
      </c>
      <c r="C280" s="39"/>
      <c r="D280" s="22"/>
      <c r="E280" s="22"/>
      <c r="F280" s="23">
        <f t="shared" si="14"/>
        <v>0</v>
      </c>
      <c r="G280" s="22"/>
      <c r="H280" s="22"/>
      <c r="I280" s="24">
        <f t="shared" si="15"/>
        <v>0</v>
      </c>
      <c r="J280" s="26"/>
    </row>
    <row r="281" spans="1:14" s="9" customFormat="1" ht="18.75" customHeight="1" hidden="1">
      <c r="A281" s="62"/>
      <c r="B281" s="29" t="s">
        <v>10</v>
      </c>
      <c r="C281" s="25"/>
      <c r="D281" s="30"/>
      <c r="E281" s="30"/>
      <c r="F281" s="32">
        <f t="shared" si="14"/>
        <v>0</v>
      </c>
      <c r="G281" s="30"/>
      <c r="H281" s="30"/>
      <c r="I281" s="33">
        <f t="shared" si="15"/>
        <v>0</v>
      </c>
      <c r="J281" s="26"/>
      <c r="N281" s="4"/>
    </row>
    <row r="282" spans="1:10" s="9" customFormat="1" ht="18.75" customHeight="1" hidden="1">
      <c r="A282" s="62"/>
      <c r="B282" s="37" t="s">
        <v>107</v>
      </c>
      <c r="C282" s="69"/>
      <c r="D282" s="30"/>
      <c r="E282" s="30"/>
      <c r="F282" s="32">
        <f t="shared" si="14"/>
        <v>0</v>
      </c>
      <c r="G282" s="30"/>
      <c r="H282" s="30"/>
      <c r="I282" s="33">
        <f t="shared" si="15"/>
        <v>0</v>
      </c>
      <c r="J282" s="26"/>
    </row>
    <row r="283" spans="1:10" ht="50.25" customHeight="1">
      <c r="A283" s="25" t="s">
        <v>23</v>
      </c>
      <c r="B283" s="57" t="s">
        <v>133</v>
      </c>
      <c r="C283" s="25" t="s">
        <v>34</v>
      </c>
      <c r="D283" s="30">
        <f>SUM(D285:D286)</f>
        <v>1210000</v>
      </c>
      <c r="E283" s="30">
        <f>SUM(E285:E286)</f>
        <v>1216612</v>
      </c>
      <c r="F283" s="32">
        <f aca="true" t="shared" si="16" ref="F283:F346">E283-D283</f>
        <v>6612</v>
      </c>
      <c r="G283" s="26">
        <f>SUM(G285:G286)</f>
        <v>1686650.8</v>
      </c>
      <c r="H283" s="26">
        <f>SUM(H285:H286)</f>
        <v>1695867.2000000002</v>
      </c>
      <c r="I283" s="33">
        <f aca="true" t="shared" si="17" ref="I283:I346">H283-G283</f>
        <v>9216.40000000014</v>
      </c>
      <c r="J283" s="26" t="s">
        <v>42</v>
      </c>
    </row>
    <row r="284" spans="1:10" s="9" customFormat="1" ht="18.75" customHeight="1">
      <c r="A284" s="61"/>
      <c r="B284" s="37" t="s">
        <v>7</v>
      </c>
      <c r="C284" s="39"/>
      <c r="D284" s="22"/>
      <c r="E284" s="22"/>
      <c r="F284" s="23">
        <f t="shared" si="16"/>
        <v>0</v>
      </c>
      <c r="G284" s="19"/>
      <c r="H284" s="19"/>
      <c r="I284" s="24">
        <f t="shared" si="17"/>
        <v>0</v>
      </c>
      <c r="J284" s="26"/>
    </row>
    <row r="285" spans="1:14" s="9" customFormat="1" ht="18.75" customHeight="1">
      <c r="A285" s="62"/>
      <c r="B285" s="29" t="s">
        <v>10</v>
      </c>
      <c r="C285" s="25"/>
      <c r="D285" s="30">
        <v>319440</v>
      </c>
      <c r="E285" s="30">
        <f>319440+6612</f>
        <v>326052</v>
      </c>
      <c r="F285" s="32">
        <f t="shared" si="16"/>
        <v>6612</v>
      </c>
      <c r="G285" s="30">
        <v>445276</v>
      </c>
      <c r="H285" s="26">
        <f>445276+9216.4</f>
        <v>454492.4</v>
      </c>
      <c r="I285" s="33">
        <f t="shared" si="17"/>
        <v>9216.400000000023</v>
      </c>
      <c r="J285" s="26"/>
      <c r="N285" s="4"/>
    </row>
    <row r="286" spans="1:10" s="9" customFormat="1" ht="18.75" customHeight="1">
      <c r="A286" s="62"/>
      <c r="B286" s="37" t="s">
        <v>107</v>
      </c>
      <c r="C286" s="69"/>
      <c r="D286" s="30">
        <v>890560</v>
      </c>
      <c r="E286" s="30">
        <v>890560</v>
      </c>
      <c r="F286" s="32">
        <f t="shared" si="16"/>
        <v>0</v>
      </c>
      <c r="G286" s="26">
        <v>1241374.8</v>
      </c>
      <c r="H286" s="26">
        <v>1241374.8</v>
      </c>
      <c r="I286" s="33">
        <f t="shared" si="17"/>
        <v>0</v>
      </c>
      <c r="J286" s="26"/>
    </row>
    <row r="287" spans="1:10" ht="53.25" customHeight="1">
      <c r="A287" s="25" t="s">
        <v>164</v>
      </c>
      <c r="B287" s="48" t="s">
        <v>169</v>
      </c>
      <c r="C287" s="25" t="s">
        <v>34</v>
      </c>
      <c r="D287" s="26">
        <f>SUM(D289:D290)</f>
        <v>745982.5</v>
      </c>
      <c r="E287" s="26">
        <f>SUM(E289:E290)</f>
        <v>750058.1</v>
      </c>
      <c r="F287" s="32">
        <f t="shared" si="16"/>
        <v>4075.5999999999767</v>
      </c>
      <c r="G287" s="26">
        <f>SUM(G289:G290)</f>
        <v>0</v>
      </c>
      <c r="H287" s="26">
        <f>SUM(H289:H290)</f>
        <v>0</v>
      </c>
      <c r="I287" s="33">
        <f t="shared" si="17"/>
        <v>0</v>
      </c>
      <c r="J287" s="26" t="s">
        <v>42</v>
      </c>
    </row>
    <row r="288" spans="1:10" s="9" customFormat="1" ht="18.75" customHeight="1">
      <c r="A288" s="61"/>
      <c r="B288" s="37" t="s">
        <v>7</v>
      </c>
      <c r="C288" s="39"/>
      <c r="D288" s="19"/>
      <c r="E288" s="19"/>
      <c r="F288" s="23">
        <f t="shared" si="16"/>
        <v>0</v>
      </c>
      <c r="G288" s="19"/>
      <c r="H288" s="19"/>
      <c r="I288" s="24">
        <f t="shared" si="17"/>
        <v>0</v>
      </c>
      <c r="J288" s="26"/>
    </row>
    <row r="289" spans="1:14" s="9" customFormat="1" ht="18.75" customHeight="1">
      <c r="A289" s="62"/>
      <c r="B289" s="29" t="s">
        <v>10</v>
      </c>
      <c r="C289" s="25"/>
      <c r="D289" s="30">
        <v>196940</v>
      </c>
      <c r="E289" s="26">
        <f>196940+4075.6</f>
        <v>201015.6</v>
      </c>
      <c r="F289" s="32">
        <f t="shared" si="16"/>
        <v>4075.600000000006</v>
      </c>
      <c r="G289" s="26"/>
      <c r="H289" s="26"/>
      <c r="I289" s="33">
        <f t="shared" si="17"/>
        <v>0</v>
      </c>
      <c r="J289" s="26"/>
      <c r="N289" s="4"/>
    </row>
    <row r="290" spans="1:10" s="9" customFormat="1" ht="18.75" customHeight="1">
      <c r="A290" s="62"/>
      <c r="B290" s="37" t="s">
        <v>107</v>
      </c>
      <c r="C290" s="69"/>
      <c r="D290" s="26">
        <v>549042.5</v>
      </c>
      <c r="E290" s="26">
        <v>549042.5</v>
      </c>
      <c r="F290" s="32">
        <f t="shared" si="16"/>
        <v>0</v>
      </c>
      <c r="G290" s="26"/>
      <c r="H290" s="26"/>
      <c r="I290" s="33">
        <f t="shared" si="17"/>
        <v>0</v>
      </c>
      <c r="J290" s="26"/>
    </row>
    <row r="291" spans="1:10" s="9" customFormat="1" ht="28.5" customHeight="1" hidden="1">
      <c r="A291" s="38" t="s">
        <v>83</v>
      </c>
      <c r="B291" s="71" t="s">
        <v>78</v>
      </c>
      <c r="C291" s="64" t="s">
        <v>84</v>
      </c>
      <c r="D291" s="72">
        <f>D292</f>
        <v>0</v>
      </c>
      <c r="E291" s="72">
        <f>E292</f>
        <v>0</v>
      </c>
      <c r="F291" s="73">
        <f t="shared" si="16"/>
        <v>0</v>
      </c>
      <c r="G291" s="72">
        <f>G292</f>
        <v>0</v>
      </c>
      <c r="H291" s="72">
        <f>H292</f>
        <v>0</v>
      </c>
      <c r="I291" s="74">
        <f t="shared" si="17"/>
        <v>0</v>
      </c>
      <c r="J291" s="26"/>
    </row>
    <row r="292" spans="1:10" s="55" customFormat="1" ht="25.5" customHeight="1" hidden="1">
      <c r="A292" s="75"/>
      <c r="B292" s="76" t="s">
        <v>100</v>
      </c>
      <c r="C292" s="77" t="s">
        <v>79</v>
      </c>
      <c r="D292" s="78">
        <f>D294</f>
        <v>0</v>
      </c>
      <c r="E292" s="78">
        <f>E294</f>
        <v>0</v>
      </c>
      <c r="F292" s="79">
        <f t="shared" si="16"/>
        <v>0</v>
      </c>
      <c r="G292" s="78">
        <f>G294</f>
        <v>0</v>
      </c>
      <c r="H292" s="78">
        <f>H294</f>
        <v>0</v>
      </c>
      <c r="I292" s="80">
        <f t="shared" si="17"/>
        <v>0</v>
      </c>
      <c r="J292" s="60"/>
    </row>
    <row r="293" spans="1:10" s="55" customFormat="1" ht="46.5" customHeight="1" hidden="1">
      <c r="A293" s="75"/>
      <c r="B293" s="46" t="s">
        <v>145</v>
      </c>
      <c r="C293" s="64" t="s">
        <v>79</v>
      </c>
      <c r="D293" s="78">
        <f>D294</f>
        <v>0</v>
      </c>
      <c r="E293" s="78">
        <f>E294</f>
        <v>0</v>
      </c>
      <c r="F293" s="79">
        <f t="shared" si="16"/>
        <v>0</v>
      </c>
      <c r="G293" s="78">
        <f>G294</f>
        <v>0</v>
      </c>
      <c r="H293" s="78">
        <f>H294</f>
        <v>0</v>
      </c>
      <c r="I293" s="80">
        <f t="shared" si="17"/>
        <v>0</v>
      </c>
      <c r="J293" s="60"/>
    </row>
    <row r="294" spans="1:10" s="9" customFormat="1" ht="48.75" customHeight="1" hidden="1">
      <c r="A294" s="81"/>
      <c r="B294" s="67" t="s">
        <v>150</v>
      </c>
      <c r="C294" s="64" t="s">
        <v>79</v>
      </c>
      <c r="D294" s="72">
        <f>D296+D297</f>
        <v>0</v>
      </c>
      <c r="E294" s="72">
        <f>E296+E297</f>
        <v>0</v>
      </c>
      <c r="F294" s="73">
        <f t="shared" si="16"/>
        <v>0</v>
      </c>
      <c r="G294" s="72">
        <f>G296+G297</f>
        <v>0</v>
      </c>
      <c r="H294" s="72">
        <f>H296+H297</f>
        <v>0</v>
      </c>
      <c r="I294" s="74">
        <f t="shared" si="17"/>
        <v>0</v>
      </c>
      <c r="J294" s="26"/>
    </row>
    <row r="295" spans="1:15" s="9" customFormat="1" ht="18.75" customHeight="1" hidden="1">
      <c r="A295" s="81"/>
      <c r="B295" s="82" t="s">
        <v>7</v>
      </c>
      <c r="C295" s="64"/>
      <c r="D295" s="72"/>
      <c r="E295" s="72"/>
      <c r="F295" s="73">
        <f t="shared" si="16"/>
        <v>0</v>
      </c>
      <c r="G295" s="72"/>
      <c r="H295" s="72"/>
      <c r="I295" s="74">
        <f t="shared" si="17"/>
        <v>0</v>
      </c>
      <c r="J295" s="26"/>
      <c r="O295" s="28"/>
    </row>
    <row r="296" spans="1:15" s="9" customFormat="1" ht="18.75" customHeight="1" hidden="1">
      <c r="A296" s="81"/>
      <c r="B296" s="29" t="s">
        <v>10</v>
      </c>
      <c r="C296" s="64"/>
      <c r="D296" s="83">
        <f>D304+D300</f>
        <v>0</v>
      </c>
      <c r="E296" s="83">
        <f>E304+E300</f>
        <v>0</v>
      </c>
      <c r="F296" s="84">
        <f t="shared" si="16"/>
        <v>0</v>
      </c>
      <c r="G296" s="83">
        <f>G304+G300</f>
        <v>0</v>
      </c>
      <c r="H296" s="83">
        <f>H304+H300</f>
        <v>0</v>
      </c>
      <c r="I296" s="85">
        <f t="shared" si="17"/>
        <v>0</v>
      </c>
      <c r="J296" s="26"/>
      <c r="O296" s="34"/>
    </row>
    <row r="297" spans="1:15" s="9" customFormat="1" ht="18.75" customHeight="1" hidden="1">
      <c r="A297" s="81"/>
      <c r="B297" s="37" t="s">
        <v>107</v>
      </c>
      <c r="C297" s="64"/>
      <c r="D297" s="83">
        <f>D305+D301</f>
        <v>0</v>
      </c>
      <c r="E297" s="83">
        <f>E305+E301</f>
        <v>0</v>
      </c>
      <c r="F297" s="84">
        <f t="shared" si="16"/>
        <v>0</v>
      </c>
      <c r="G297" s="83">
        <f>G305+G301</f>
        <v>0</v>
      </c>
      <c r="H297" s="83">
        <f>H305+H301</f>
        <v>0</v>
      </c>
      <c r="I297" s="85">
        <f t="shared" si="17"/>
        <v>0</v>
      </c>
      <c r="J297" s="26"/>
      <c r="O297" s="86"/>
    </row>
    <row r="298" spans="1:15" ht="60.75" customHeight="1" hidden="1">
      <c r="A298" s="25" t="s">
        <v>91</v>
      </c>
      <c r="B298" s="48" t="s">
        <v>116</v>
      </c>
      <c r="C298" s="25" t="s">
        <v>79</v>
      </c>
      <c r="D298" s="30">
        <f>D300+D301</f>
        <v>0</v>
      </c>
      <c r="E298" s="30">
        <f>E300+E301</f>
        <v>0</v>
      </c>
      <c r="F298" s="32">
        <f t="shared" si="16"/>
        <v>0</v>
      </c>
      <c r="G298" s="30">
        <f>G300+G301</f>
        <v>0</v>
      </c>
      <c r="H298" s="30">
        <f>H300+H301</f>
        <v>0</v>
      </c>
      <c r="I298" s="33">
        <f t="shared" si="17"/>
        <v>0</v>
      </c>
      <c r="J298" s="26" t="s">
        <v>42</v>
      </c>
      <c r="O298" s="28"/>
    </row>
    <row r="299" spans="1:15" s="9" customFormat="1" ht="18.75" customHeight="1" hidden="1">
      <c r="A299" s="81"/>
      <c r="B299" s="82" t="s">
        <v>7</v>
      </c>
      <c r="C299" s="87"/>
      <c r="D299" s="83"/>
      <c r="E299" s="83"/>
      <c r="F299" s="84">
        <f t="shared" si="16"/>
        <v>0</v>
      </c>
      <c r="G299" s="83"/>
      <c r="H299" s="83"/>
      <c r="I299" s="85">
        <f t="shared" si="17"/>
        <v>0</v>
      </c>
      <c r="J299" s="26"/>
      <c r="O299" s="34"/>
    </row>
    <row r="300" spans="1:15" s="9" customFormat="1" ht="18.75" customHeight="1" hidden="1">
      <c r="A300" s="81"/>
      <c r="B300" s="29" t="s">
        <v>10</v>
      </c>
      <c r="C300" s="87"/>
      <c r="D300" s="83"/>
      <c r="E300" s="83"/>
      <c r="F300" s="84">
        <f t="shared" si="16"/>
        <v>0</v>
      </c>
      <c r="G300" s="83"/>
      <c r="H300" s="83"/>
      <c r="I300" s="85">
        <f t="shared" si="17"/>
        <v>0</v>
      </c>
      <c r="J300" s="26"/>
      <c r="O300" s="86"/>
    </row>
    <row r="301" spans="1:10" s="9" customFormat="1" ht="18.75" customHeight="1" hidden="1">
      <c r="A301" s="81"/>
      <c r="B301" s="37" t="s">
        <v>107</v>
      </c>
      <c r="C301" s="87"/>
      <c r="D301" s="83"/>
      <c r="E301" s="83"/>
      <c r="F301" s="84">
        <f t="shared" si="16"/>
        <v>0</v>
      </c>
      <c r="G301" s="83"/>
      <c r="H301" s="83"/>
      <c r="I301" s="85">
        <f t="shared" si="17"/>
        <v>0</v>
      </c>
      <c r="J301" s="26"/>
    </row>
    <row r="302" spans="1:10" ht="60" customHeight="1" hidden="1">
      <c r="A302" s="25" t="s">
        <v>53</v>
      </c>
      <c r="B302" s="48" t="s">
        <v>117</v>
      </c>
      <c r="C302" s="25" t="s">
        <v>79</v>
      </c>
      <c r="D302" s="30">
        <f>D304+D305</f>
        <v>0</v>
      </c>
      <c r="E302" s="30">
        <f>E304+E305</f>
        <v>0</v>
      </c>
      <c r="F302" s="32">
        <f t="shared" si="16"/>
        <v>0</v>
      </c>
      <c r="G302" s="30">
        <f>G304+G305</f>
        <v>0</v>
      </c>
      <c r="H302" s="30">
        <f>H304+H305</f>
        <v>0</v>
      </c>
      <c r="I302" s="33">
        <f t="shared" si="17"/>
        <v>0</v>
      </c>
      <c r="J302" s="26" t="s">
        <v>42</v>
      </c>
    </row>
    <row r="303" spans="1:10" s="9" customFormat="1" ht="18.75" customHeight="1" hidden="1">
      <c r="A303" s="81"/>
      <c r="B303" s="82" t="s">
        <v>7</v>
      </c>
      <c r="C303" s="87"/>
      <c r="D303" s="83"/>
      <c r="E303" s="83"/>
      <c r="F303" s="84">
        <f t="shared" si="16"/>
        <v>0</v>
      </c>
      <c r="G303" s="83"/>
      <c r="H303" s="83"/>
      <c r="I303" s="85">
        <f t="shared" si="17"/>
        <v>0</v>
      </c>
      <c r="J303" s="26"/>
    </row>
    <row r="304" spans="1:10" s="9" customFormat="1" ht="18.75" customHeight="1" hidden="1">
      <c r="A304" s="81"/>
      <c r="B304" s="29" t="s">
        <v>10</v>
      </c>
      <c r="C304" s="87"/>
      <c r="D304" s="83"/>
      <c r="E304" s="83"/>
      <c r="F304" s="84">
        <f t="shared" si="16"/>
        <v>0</v>
      </c>
      <c r="G304" s="83"/>
      <c r="H304" s="83"/>
      <c r="I304" s="85">
        <f t="shared" si="17"/>
        <v>0</v>
      </c>
      <c r="J304" s="26"/>
    </row>
    <row r="305" spans="1:10" s="9" customFormat="1" ht="18.75" customHeight="1" hidden="1">
      <c r="A305" s="81"/>
      <c r="B305" s="37" t="s">
        <v>107</v>
      </c>
      <c r="C305" s="87"/>
      <c r="D305" s="83"/>
      <c r="E305" s="83"/>
      <c r="F305" s="84">
        <f t="shared" si="16"/>
        <v>0</v>
      </c>
      <c r="G305" s="83"/>
      <c r="H305" s="83"/>
      <c r="I305" s="85">
        <f t="shared" si="17"/>
        <v>0</v>
      </c>
      <c r="J305" s="26"/>
    </row>
    <row r="306" spans="1:15" s="9" customFormat="1" ht="18.75" customHeight="1" hidden="1">
      <c r="A306" s="38" t="s">
        <v>83</v>
      </c>
      <c r="B306" s="88" t="s">
        <v>28</v>
      </c>
      <c r="C306" s="39" t="s">
        <v>29</v>
      </c>
      <c r="D306" s="19">
        <f>SUM(D308:D310)</f>
        <v>0</v>
      </c>
      <c r="E306" s="19">
        <f>SUM(E308:E310)</f>
        <v>0</v>
      </c>
      <c r="F306" s="23">
        <f t="shared" si="16"/>
        <v>0</v>
      </c>
      <c r="G306" s="19">
        <f>SUM(G308:G310)</f>
        <v>0</v>
      </c>
      <c r="H306" s="19">
        <f>SUM(H308:H310)</f>
        <v>0</v>
      </c>
      <c r="I306" s="24">
        <f t="shared" si="17"/>
        <v>0</v>
      </c>
      <c r="J306" s="26">
        <f>SUM(J308:J310)</f>
        <v>0</v>
      </c>
      <c r="O306" s="3"/>
    </row>
    <row r="307" spans="1:15" ht="18.75" customHeight="1" hidden="1">
      <c r="A307" s="39"/>
      <c r="B307" s="51" t="s">
        <v>7</v>
      </c>
      <c r="C307" s="25"/>
      <c r="D307" s="26"/>
      <c r="E307" s="26"/>
      <c r="F307" s="32">
        <f t="shared" si="16"/>
        <v>0</v>
      </c>
      <c r="G307" s="26"/>
      <c r="H307" s="26"/>
      <c r="I307" s="33">
        <f t="shared" si="17"/>
        <v>0</v>
      </c>
      <c r="J307" s="26"/>
      <c r="O307" s="89"/>
    </row>
    <row r="308" spans="1:15" ht="18.75" customHeight="1" hidden="1">
      <c r="A308" s="39"/>
      <c r="B308" s="50" t="s">
        <v>10</v>
      </c>
      <c r="C308" s="25"/>
      <c r="D308" s="26">
        <f aca="true" t="shared" si="18" ref="D308:E310">D315</f>
        <v>0</v>
      </c>
      <c r="E308" s="26">
        <f t="shared" si="18"/>
        <v>0</v>
      </c>
      <c r="F308" s="32">
        <f t="shared" si="16"/>
        <v>0</v>
      </c>
      <c r="G308" s="26">
        <f>G315</f>
        <v>0</v>
      </c>
      <c r="H308" s="26">
        <f>H315</f>
        <v>0</v>
      </c>
      <c r="I308" s="33">
        <f t="shared" si="17"/>
        <v>0</v>
      </c>
      <c r="J308" s="31">
        <f aca="true" t="shared" si="19" ref="H308:J310">J315</f>
        <v>0</v>
      </c>
      <c r="O308" s="89"/>
    </row>
    <row r="309" spans="1:10" ht="18.75" customHeight="1" hidden="1">
      <c r="A309" s="39"/>
      <c r="B309" s="51" t="s">
        <v>107</v>
      </c>
      <c r="C309" s="25"/>
      <c r="D309" s="26">
        <f t="shared" si="18"/>
        <v>0</v>
      </c>
      <c r="E309" s="26">
        <f t="shared" si="18"/>
        <v>0</v>
      </c>
      <c r="F309" s="32">
        <f t="shared" si="16"/>
        <v>0</v>
      </c>
      <c r="G309" s="26">
        <f>G316</f>
        <v>0</v>
      </c>
      <c r="H309" s="26">
        <f>H316</f>
        <v>0</v>
      </c>
      <c r="I309" s="33">
        <f t="shared" si="17"/>
        <v>0</v>
      </c>
      <c r="J309" s="31">
        <f t="shared" si="19"/>
        <v>0</v>
      </c>
    </row>
    <row r="310" spans="1:10" ht="18.75" customHeight="1" hidden="1">
      <c r="A310" s="39"/>
      <c r="B310" s="50" t="s">
        <v>8</v>
      </c>
      <c r="C310" s="25"/>
      <c r="D310" s="26">
        <f t="shared" si="18"/>
        <v>0</v>
      </c>
      <c r="E310" s="26">
        <f t="shared" si="18"/>
        <v>0</v>
      </c>
      <c r="F310" s="32">
        <f t="shared" si="16"/>
        <v>0</v>
      </c>
      <c r="G310" s="26">
        <f>G317</f>
        <v>0</v>
      </c>
      <c r="H310" s="26">
        <f t="shared" si="19"/>
        <v>0</v>
      </c>
      <c r="I310" s="33">
        <f t="shared" si="17"/>
        <v>0</v>
      </c>
      <c r="J310" s="31">
        <f t="shared" si="19"/>
        <v>0</v>
      </c>
    </row>
    <row r="311" spans="1:10" s="55" customFormat="1" ht="18.75" customHeight="1" hidden="1">
      <c r="A311" s="41"/>
      <c r="B311" s="40" t="s">
        <v>101</v>
      </c>
      <c r="C311" s="41" t="s">
        <v>102</v>
      </c>
      <c r="D311" s="54">
        <f aca="true" t="shared" si="20" ref="D311:H312">D312</f>
        <v>0</v>
      </c>
      <c r="E311" s="54">
        <f t="shared" si="20"/>
        <v>0</v>
      </c>
      <c r="F311" s="44">
        <f t="shared" si="16"/>
        <v>0</v>
      </c>
      <c r="G311" s="54">
        <f t="shared" si="20"/>
        <v>0</v>
      </c>
      <c r="H311" s="54">
        <f t="shared" si="20"/>
        <v>0</v>
      </c>
      <c r="I311" s="45">
        <f t="shared" si="17"/>
        <v>0</v>
      </c>
      <c r="J311" s="53"/>
    </row>
    <row r="312" spans="1:10" s="9" customFormat="1" ht="49.5" customHeight="1" hidden="1">
      <c r="A312" s="39"/>
      <c r="B312" s="46" t="s">
        <v>30</v>
      </c>
      <c r="C312" s="39" t="s">
        <v>102</v>
      </c>
      <c r="D312" s="19">
        <f t="shared" si="20"/>
        <v>0</v>
      </c>
      <c r="E312" s="19">
        <f t="shared" si="20"/>
        <v>0</v>
      </c>
      <c r="F312" s="23">
        <f t="shared" si="16"/>
        <v>0</v>
      </c>
      <c r="G312" s="19">
        <f t="shared" si="20"/>
        <v>0</v>
      </c>
      <c r="H312" s="19">
        <f t="shared" si="20"/>
        <v>0</v>
      </c>
      <c r="I312" s="24">
        <f t="shared" si="17"/>
        <v>0</v>
      </c>
      <c r="J312" s="26"/>
    </row>
    <row r="313" spans="1:10" ht="60.75" customHeight="1" hidden="1">
      <c r="A313" s="25" t="s">
        <v>90</v>
      </c>
      <c r="B313" s="48" t="s">
        <v>31</v>
      </c>
      <c r="C313" s="25" t="s">
        <v>102</v>
      </c>
      <c r="D313" s="26">
        <f>SUM(D315:D317)</f>
        <v>0</v>
      </c>
      <c r="E313" s="26">
        <f>SUM(E315:E317)</f>
        <v>0</v>
      </c>
      <c r="F313" s="32">
        <f t="shared" si="16"/>
        <v>0</v>
      </c>
      <c r="G313" s="26">
        <f>SUM(G315:G317)</f>
        <v>0</v>
      </c>
      <c r="H313" s="26">
        <f>SUM(H315:H317)</f>
        <v>0</v>
      </c>
      <c r="I313" s="33">
        <f t="shared" si="17"/>
        <v>0</v>
      </c>
      <c r="J313" s="26" t="s">
        <v>24</v>
      </c>
    </row>
    <row r="314" spans="1:10" s="9" customFormat="1" ht="18.75" customHeight="1" hidden="1">
      <c r="A314" s="39"/>
      <c r="B314" s="50" t="s">
        <v>7</v>
      </c>
      <c r="C314" s="25"/>
      <c r="D314" s="26"/>
      <c r="E314" s="26"/>
      <c r="F314" s="32">
        <f t="shared" si="16"/>
        <v>0</v>
      </c>
      <c r="G314" s="26"/>
      <c r="H314" s="26"/>
      <c r="I314" s="33">
        <f t="shared" si="17"/>
        <v>0</v>
      </c>
      <c r="J314" s="26"/>
    </row>
    <row r="315" spans="1:10" s="9" customFormat="1" ht="18.75" customHeight="1" hidden="1">
      <c r="A315" s="39"/>
      <c r="B315" s="50" t="s">
        <v>10</v>
      </c>
      <c r="C315" s="39"/>
      <c r="D315" s="26"/>
      <c r="E315" s="26"/>
      <c r="F315" s="32">
        <f t="shared" si="16"/>
        <v>0</v>
      </c>
      <c r="G315" s="26"/>
      <c r="H315" s="26"/>
      <c r="I315" s="33">
        <f t="shared" si="17"/>
        <v>0</v>
      </c>
      <c r="J315" s="26"/>
    </row>
    <row r="316" spans="1:18" s="9" customFormat="1" ht="18.75" customHeight="1" hidden="1">
      <c r="A316" s="39"/>
      <c r="B316" s="51" t="s">
        <v>107</v>
      </c>
      <c r="C316" s="25"/>
      <c r="D316" s="26"/>
      <c r="E316" s="26"/>
      <c r="F316" s="32">
        <f t="shared" si="16"/>
        <v>0</v>
      </c>
      <c r="G316" s="26"/>
      <c r="H316" s="26"/>
      <c r="I316" s="33">
        <f t="shared" si="17"/>
        <v>0</v>
      </c>
      <c r="J316" s="26"/>
      <c r="N316" s="36"/>
      <c r="O316" s="36"/>
      <c r="P316" s="36"/>
      <c r="Q316" s="36"/>
      <c r="R316" s="90"/>
    </row>
    <row r="317" spans="1:10" s="9" customFormat="1" ht="18.75" customHeight="1" hidden="1">
      <c r="A317" s="39"/>
      <c r="B317" s="50" t="s">
        <v>8</v>
      </c>
      <c r="C317" s="25"/>
      <c r="D317" s="26"/>
      <c r="E317" s="26"/>
      <c r="F317" s="32">
        <f t="shared" si="16"/>
        <v>0</v>
      </c>
      <c r="G317" s="26"/>
      <c r="H317" s="26"/>
      <c r="I317" s="33">
        <f t="shared" si="17"/>
        <v>0</v>
      </c>
      <c r="J317" s="26"/>
    </row>
    <row r="318" spans="1:10" s="9" customFormat="1" ht="30" customHeight="1">
      <c r="A318" s="64" t="s">
        <v>83</v>
      </c>
      <c r="B318" s="91" t="s">
        <v>47</v>
      </c>
      <c r="C318" s="66" t="s">
        <v>48</v>
      </c>
      <c r="D318" s="19">
        <f>D320+D321</f>
        <v>593836.6000000001</v>
      </c>
      <c r="E318" s="19">
        <f>E320+E321</f>
        <v>597080.1000000001</v>
      </c>
      <c r="F318" s="23">
        <f t="shared" si="16"/>
        <v>3243.5</v>
      </c>
      <c r="G318" s="22">
        <f>G320+G321</f>
        <v>67935</v>
      </c>
      <c r="H318" s="22">
        <f>H320+H321</f>
        <v>68306</v>
      </c>
      <c r="I318" s="24">
        <f t="shared" si="17"/>
        <v>371</v>
      </c>
      <c r="J318" s="26"/>
    </row>
    <row r="319" spans="1:10" s="9" customFormat="1" ht="18.75" customHeight="1">
      <c r="A319" s="62"/>
      <c r="B319" s="37" t="s">
        <v>7</v>
      </c>
      <c r="C319" s="25"/>
      <c r="D319" s="26"/>
      <c r="E319" s="26"/>
      <c r="F319" s="32">
        <f t="shared" si="16"/>
        <v>0</v>
      </c>
      <c r="G319" s="30"/>
      <c r="H319" s="30"/>
      <c r="I319" s="33">
        <f t="shared" si="17"/>
        <v>0</v>
      </c>
      <c r="J319" s="26"/>
    </row>
    <row r="320" spans="1:10" s="9" customFormat="1" ht="18.75" customHeight="1">
      <c r="A320" s="62"/>
      <c r="B320" s="29" t="s">
        <v>10</v>
      </c>
      <c r="C320" s="25"/>
      <c r="D320" s="30">
        <f>D328+D333+D337+D341+D345</f>
        <v>156774</v>
      </c>
      <c r="E320" s="26">
        <f>E328+E333+E337+E341+E345</f>
        <v>160017.5</v>
      </c>
      <c r="F320" s="32">
        <f t="shared" si="16"/>
        <v>3243.5</v>
      </c>
      <c r="G320" s="30">
        <f>G328+G333+G337+G341+G345</f>
        <v>17935</v>
      </c>
      <c r="H320" s="30">
        <f>H328+H333+H337+H341+H345</f>
        <v>18306</v>
      </c>
      <c r="I320" s="33">
        <f t="shared" si="17"/>
        <v>371</v>
      </c>
      <c r="J320" s="26"/>
    </row>
    <row r="321" spans="1:10" s="9" customFormat="1" ht="18.75" customHeight="1">
      <c r="A321" s="62"/>
      <c r="B321" s="37" t="s">
        <v>107</v>
      </c>
      <c r="C321" s="25"/>
      <c r="D321" s="26">
        <f>D329+D334+D338+D342+D346</f>
        <v>437062.60000000003</v>
      </c>
      <c r="E321" s="26">
        <f>E329+E334+E338+E342+E346</f>
        <v>437062.60000000003</v>
      </c>
      <c r="F321" s="32">
        <f t="shared" si="16"/>
        <v>0</v>
      </c>
      <c r="G321" s="30">
        <f>G329+G334+G338+G342+G346</f>
        <v>50000</v>
      </c>
      <c r="H321" s="30">
        <f>H329+H334+H338+H342+H346</f>
        <v>50000</v>
      </c>
      <c r="I321" s="33">
        <f t="shared" si="17"/>
        <v>0</v>
      </c>
      <c r="J321" s="26"/>
    </row>
    <row r="322" spans="1:10" s="9" customFormat="1" ht="18.75" customHeight="1" hidden="1">
      <c r="A322" s="62"/>
      <c r="B322" s="50" t="s">
        <v>8</v>
      </c>
      <c r="C322" s="25"/>
      <c r="D322" s="26">
        <v>0</v>
      </c>
      <c r="E322" s="26">
        <v>0</v>
      </c>
      <c r="F322" s="32">
        <f t="shared" si="16"/>
        <v>0</v>
      </c>
      <c r="G322" s="26">
        <v>0</v>
      </c>
      <c r="H322" s="30">
        <v>0</v>
      </c>
      <c r="I322" s="33">
        <f t="shared" si="17"/>
        <v>0</v>
      </c>
      <c r="J322" s="26"/>
    </row>
    <row r="323" spans="1:10" s="9" customFormat="1" ht="32.25" customHeight="1">
      <c r="A323" s="92"/>
      <c r="B323" s="67" t="s">
        <v>75</v>
      </c>
      <c r="C323" s="22" t="s">
        <v>49</v>
      </c>
      <c r="D323" s="19">
        <f aca="true" t="shared" si="21" ref="D323:H324">D324</f>
        <v>593836.6000000001</v>
      </c>
      <c r="E323" s="19">
        <f t="shared" si="21"/>
        <v>597080.1000000001</v>
      </c>
      <c r="F323" s="23">
        <f t="shared" si="16"/>
        <v>3243.5</v>
      </c>
      <c r="G323" s="22">
        <f t="shared" si="21"/>
        <v>67935</v>
      </c>
      <c r="H323" s="22">
        <f t="shared" si="21"/>
        <v>68306</v>
      </c>
      <c r="I323" s="24">
        <f t="shared" si="17"/>
        <v>371</v>
      </c>
      <c r="J323" s="26"/>
    </row>
    <row r="324" spans="1:10" s="9" customFormat="1" ht="45" customHeight="1">
      <c r="A324" s="62"/>
      <c r="B324" s="88" t="s">
        <v>144</v>
      </c>
      <c r="C324" s="22" t="s">
        <v>49</v>
      </c>
      <c r="D324" s="19">
        <f t="shared" si="21"/>
        <v>593836.6000000001</v>
      </c>
      <c r="E324" s="19">
        <f t="shared" si="21"/>
        <v>597080.1000000001</v>
      </c>
      <c r="F324" s="23">
        <f t="shared" si="16"/>
        <v>3243.5</v>
      </c>
      <c r="G324" s="22">
        <f t="shared" si="21"/>
        <v>67935</v>
      </c>
      <c r="H324" s="22">
        <f t="shared" si="21"/>
        <v>68306</v>
      </c>
      <c r="I324" s="24">
        <f t="shared" si="17"/>
        <v>371</v>
      </c>
      <c r="J324" s="26"/>
    </row>
    <row r="325" spans="1:10" s="9" customFormat="1" ht="63" customHeight="1">
      <c r="A325" s="62"/>
      <c r="B325" s="46" t="s">
        <v>50</v>
      </c>
      <c r="C325" s="39" t="s">
        <v>49</v>
      </c>
      <c r="D325" s="19">
        <f>D326+D331+D335+D339+D343</f>
        <v>593836.6000000001</v>
      </c>
      <c r="E325" s="19">
        <f>E326+E331+E335+E339+E343</f>
        <v>597080.1000000001</v>
      </c>
      <c r="F325" s="23">
        <f t="shared" si="16"/>
        <v>3243.5</v>
      </c>
      <c r="G325" s="22">
        <f>G326+G331+G335+G339+G343</f>
        <v>67935</v>
      </c>
      <c r="H325" s="22">
        <f>H326+H331+H335+H339+H343</f>
        <v>68306</v>
      </c>
      <c r="I325" s="24">
        <f t="shared" si="17"/>
        <v>371</v>
      </c>
      <c r="J325" s="26"/>
    </row>
    <row r="326" spans="1:10" ht="60.75" customHeight="1">
      <c r="A326" s="25" t="s">
        <v>76</v>
      </c>
      <c r="B326" s="48" t="s">
        <v>142</v>
      </c>
      <c r="C326" s="30" t="s">
        <v>49</v>
      </c>
      <c r="D326" s="26">
        <f>SUM(D328:D329)</f>
        <v>136400.4</v>
      </c>
      <c r="E326" s="26">
        <f>SUM(E328:E329)</f>
        <v>137145.4</v>
      </c>
      <c r="F326" s="32">
        <f t="shared" si="16"/>
        <v>745</v>
      </c>
      <c r="G326" s="26">
        <f>SUM(G328:G329)</f>
        <v>0</v>
      </c>
      <c r="H326" s="26">
        <f>SUM(H328:H329)</f>
        <v>0</v>
      </c>
      <c r="I326" s="33">
        <f t="shared" si="17"/>
        <v>0</v>
      </c>
      <c r="J326" s="26" t="s">
        <v>42</v>
      </c>
    </row>
    <row r="327" spans="1:10" s="9" customFormat="1" ht="18.75" customHeight="1">
      <c r="A327" s="62"/>
      <c r="B327" s="37" t="s">
        <v>7</v>
      </c>
      <c r="C327" s="25"/>
      <c r="D327" s="26"/>
      <c r="E327" s="26"/>
      <c r="F327" s="32">
        <f t="shared" si="16"/>
        <v>0</v>
      </c>
      <c r="G327" s="26"/>
      <c r="H327" s="26"/>
      <c r="I327" s="33">
        <f t="shared" si="17"/>
        <v>0</v>
      </c>
      <c r="J327" s="26"/>
    </row>
    <row r="328" spans="1:13" s="9" customFormat="1" ht="18.75" customHeight="1">
      <c r="A328" s="62"/>
      <c r="B328" s="29" t="s">
        <v>10</v>
      </c>
      <c r="C328" s="25"/>
      <c r="D328" s="30">
        <v>36010</v>
      </c>
      <c r="E328" s="30">
        <f>36010+745</f>
        <v>36755</v>
      </c>
      <c r="F328" s="32">
        <f t="shared" si="16"/>
        <v>745</v>
      </c>
      <c r="G328" s="26"/>
      <c r="H328" s="26"/>
      <c r="I328" s="33">
        <f t="shared" si="17"/>
        <v>0</v>
      </c>
      <c r="J328" s="26"/>
      <c r="M328" s="3"/>
    </row>
    <row r="329" spans="1:10" s="9" customFormat="1" ht="18.75" customHeight="1">
      <c r="A329" s="62"/>
      <c r="B329" s="37" t="s">
        <v>107</v>
      </c>
      <c r="C329" s="25"/>
      <c r="D329" s="26">
        <v>100390.4</v>
      </c>
      <c r="E329" s="26">
        <v>100390.4</v>
      </c>
      <c r="F329" s="32">
        <f t="shared" si="16"/>
        <v>0</v>
      </c>
      <c r="G329" s="26"/>
      <c r="H329" s="26"/>
      <c r="I329" s="33">
        <f t="shared" si="17"/>
        <v>0</v>
      </c>
      <c r="J329" s="26"/>
    </row>
    <row r="330" spans="1:10" s="9" customFormat="1" ht="18.75" customHeight="1" hidden="1">
      <c r="A330" s="62"/>
      <c r="B330" s="50" t="s">
        <v>8</v>
      </c>
      <c r="C330" s="25"/>
      <c r="D330" s="26"/>
      <c r="E330" s="26"/>
      <c r="F330" s="32">
        <f t="shared" si="16"/>
        <v>0</v>
      </c>
      <c r="G330" s="26"/>
      <c r="H330" s="26"/>
      <c r="I330" s="33">
        <f t="shared" si="17"/>
        <v>0</v>
      </c>
      <c r="J330" s="26"/>
    </row>
    <row r="331" spans="1:10" ht="60" customHeight="1" hidden="1">
      <c r="A331" s="25" t="s">
        <v>92</v>
      </c>
      <c r="B331" s="48" t="s">
        <v>143</v>
      </c>
      <c r="C331" s="30" t="s">
        <v>49</v>
      </c>
      <c r="D331" s="26">
        <f>SUM(D333:D334)</f>
        <v>0</v>
      </c>
      <c r="E331" s="26">
        <f>SUM(E333:E334)</f>
        <v>0</v>
      </c>
      <c r="F331" s="32">
        <f t="shared" si="16"/>
        <v>0</v>
      </c>
      <c r="G331" s="26">
        <f>SUM(G333:G334)</f>
        <v>0</v>
      </c>
      <c r="H331" s="26">
        <f>SUM(H333:H334)</f>
        <v>0</v>
      </c>
      <c r="I331" s="33">
        <f t="shared" si="17"/>
        <v>0</v>
      </c>
      <c r="J331" s="26" t="s">
        <v>42</v>
      </c>
    </row>
    <row r="332" spans="1:10" ht="16.5" customHeight="1" hidden="1">
      <c r="A332" s="61"/>
      <c r="B332" s="37" t="s">
        <v>7</v>
      </c>
      <c r="C332" s="30"/>
      <c r="D332" s="26"/>
      <c r="E332" s="26"/>
      <c r="F332" s="32">
        <f t="shared" si="16"/>
        <v>0</v>
      </c>
      <c r="G332" s="26"/>
      <c r="H332" s="26"/>
      <c r="I332" s="33">
        <f t="shared" si="17"/>
        <v>0</v>
      </c>
      <c r="J332" s="26"/>
    </row>
    <row r="333" spans="1:10" ht="18.75" customHeight="1" hidden="1">
      <c r="A333" s="61"/>
      <c r="B333" s="29" t="s">
        <v>10</v>
      </c>
      <c r="C333" s="30"/>
      <c r="D333" s="26"/>
      <c r="E333" s="26"/>
      <c r="F333" s="32">
        <f t="shared" si="16"/>
        <v>0</v>
      </c>
      <c r="G333" s="26"/>
      <c r="H333" s="26"/>
      <c r="I333" s="33">
        <f t="shared" si="17"/>
        <v>0</v>
      </c>
      <c r="J333" s="26"/>
    </row>
    <row r="334" spans="1:13" ht="18.75" customHeight="1" hidden="1">
      <c r="A334" s="61"/>
      <c r="B334" s="37" t="s">
        <v>107</v>
      </c>
      <c r="C334" s="25"/>
      <c r="D334" s="26"/>
      <c r="E334" s="26"/>
      <c r="F334" s="32">
        <f t="shared" si="16"/>
        <v>0</v>
      </c>
      <c r="G334" s="26"/>
      <c r="H334" s="26"/>
      <c r="I334" s="33">
        <f t="shared" si="17"/>
        <v>0</v>
      </c>
      <c r="J334" s="26"/>
      <c r="M334" s="9"/>
    </row>
    <row r="335" spans="1:10" ht="60" customHeight="1">
      <c r="A335" s="52">
        <v>11</v>
      </c>
      <c r="B335" s="48" t="s">
        <v>170</v>
      </c>
      <c r="C335" s="30" t="s">
        <v>49</v>
      </c>
      <c r="D335" s="26">
        <f>D337+D338</f>
        <v>375430.4</v>
      </c>
      <c r="E335" s="26">
        <f>E337+E338</f>
        <v>377481.4</v>
      </c>
      <c r="F335" s="32">
        <f t="shared" si="16"/>
        <v>2051</v>
      </c>
      <c r="G335" s="26">
        <f>G337+G338</f>
        <v>0</v>
      </c>
      <c r="H335" s="26">
        <f>H337+H338</f>
        <v>0</v>
      </c>
      <c r="I335" s="33">
        <f t="shared" si="17"/>
        <v>0</v>
      </c>
      <c r="J335" s="26" t="s">
        <v>42</v>
      </c>
    </row>
    <row r="336" spans="1:15" ht="18.75" customHeight="1">
      <c r="A336" s="52"/>
      <c r="B336" s="37" t="s">
        <v>7</v>
      </c>
      <c r="C336" s="30"/>
      <c r="D336" s="26"/>
      <c r="E336" s="26"/>
      <c r="F336" s="32">
        <f t="shared" si="16"/>
        <v>0</v>
      </c>
      <c r="G336" s="26"/>
      <c r="H336" s="26"/>
      <c r="I336" s="33">
        <f t="shared" si="17"/>
        <v>0</v>
      </c>
      <c r="J336" s="26"/>
      <c r="O336" s="28"/>
    </row>
    <row r="337" spans="1:15" ht="18.75" customHeight="1">
      <c r="A337" s="52"/>
      <c r="B337" s="29" t="s">
        <v>10</v>
      </c>
      <c r="C337" s="30"/>
      <c r="D337" s="30">
        <v>99114</v>
      </c>
      <c r="E337" s="30">
        <f>99114+2051</f>
        <v>101165</v>
      </c>
      <c r="F337" s="32">
        <f t="shared" si="16"/>
        <v>2051</v>
      </c>
      <c r="G337" s="30"/>
      <c r="H337" s="30"/>
      <c r="I337" s="33">
        <f t="shared" si="17"/>
        <v>0</v>
      </c>
      <c r="J337" s="26"/>
      <c r="O337" s="34"/>
    </row>
    <row r="338" spans="1:15" ht="18.75" customHeight="1">
      <c r="A338" s="52"/>
      <c r="B338" s="37" t="s">
        <v>107</v>
      </c>
      <c r="C338" s="25"/>
      <c r="D338" s="26">
        <v>276316.4</v>
      </c>
      <c r="E338" s="26">
        <v>276316.4</v>
      </c>
      <c r="F338" s="32">
        <f t="shared" si="16"/>
        <v>0</v>
      </c>
      <c r="G338" s="26"/>
      <c r="H338" s="26"/>
      <c r="I338" s="33">
        <f t="shared" si="17"/>
        <v>0</v>
      </c>
      <c r="J338" s="26"/>
      <c r="O338" s="34"/>
    </row>
    <row r="339" spans="1:15" ht="60" customHeight="1">
      <c r="A339" s="52">
        <v>12</v>
      </c>
      <c r="B339" s="48" t="s">
        <v>132</v>
      </c>
      <c r="C339" s="30" t="s">
        <v>49</v>
      </c>
      <c r="D339" s="26">
        <f>D341+D342</f>
        <v>82005.8</v>
      </c>
      <c r="E339" s="26">
        <f>E341+E342</f>
        <v>82453.3</v>
      </c>
      <c r="F339" s="32">
        <f t="shared" si="16"/>
        <v>447.5</v>
      </c>
      <c r="G339" s="30">
        <f>G341+G342</f>
        <v>67935</v>
      </c>
      <c r="H339" s="30">
        <f>H341+H342</f>
        <v>68306</v>
      </c>
      <c r="I339" s="33">
        <f t="shared" si="17"/>
        <v>371</v>
      </c>
      <c r="J339" s="26" t="s">
        <v>42</v>
      </c>
      <c r="O339" s="28"/>
    </row>
    <row r="340" spans="1:15" ht="19.5" customHeight="1">
      <c r="A340" s="52"/>
      <c r="B340" s="37" t="s">
        <v>7</v>
      </c>
      <c r="C340" s="30"/>
      <c r="D340" s="30"/>
      <c r="E340" s="30"/>
      <c r="F340" s="32">
        <f t="shared" si="16"/>
        <v>0</v>
      </c>
      <c r="G340" s="30"/>
      <c r="H340" s="30"/>
      <c r="I340" s="33">
        <f t="shared" si="17"/>
        <v>0</v>
      </c>
      <c r="J340" s="26"/>
      <c r="O340" s="34"/>
    </row>
    <row r="341" spans="1:15" ht="22.5" customHeight="1">
      <c r="A341" s="52"/>
      <c r="B341" s="29" t="s">
        <v>10</v>
      </c>
      <c r="C341" s="30"/>
      <c r="D341" s="30">
        <v>21650</v>
      </c>
      <c r="E341" s="26">
        <f>21650+447.5</f>
        <v>22097.5</v>
      </c>
      <c r="F341" s="32">
        <f t="shared" si="16"/>
        <v>447.5</v>
      </c>
      <c r="G341" s="30">
        <v>17935</v>
      </c>
      <c r="H341" s="30">
        <f>17935+371</f>
        <v>18306</v>
      </c>
      <c r="I341" s="33">
        <f t="shared" si="17"/>
        <v>371</v>
      </c>
      <c r="J341" s="26"/>
      <c r="O341" s="34"/>
    </row>
    <row r="342" spans="1:10" ht="21.75" customHeight="1">
      <c r="A342" s="52"/>
      <c r="B342" s="37" t="s">
        <v>107</v>
      </c>
      <c r="C342" s="25"/>
      <c r="D342" s="26">
        <v>60355.8</v>
      </c>
      <c r="E342" s="26">
        <v>60355.8</v>
      </c>
      <c r="F342" s="32">
        <f t="shared" si="16"/>
        <v>0</v>
      </c>
      <c r="G342" s="30">
        <v>50000</v>
      </c>
      <c r="H342" s="30">
        <v>50000</v>
      </c>
      <c r="I342" s="33">
        <f t="shared" si="17"/>
        <v>0</v>
      </c>
      <c r="J342" s="26"/>
    </row>
    <row r="343" spans="1:15" ht="60" customHeight="1" hidden="1">
      <c r="A343" s="52">
        <v>16</v>
      </c>
      <c r="B343" s="48" t="s">
        <v>118</v>
      </c>
      <c r="C343" s="30" t="s">
        <v>49</v>
      </c>
      <c r="D343" s="30">
        <f>D345+D346</f>
        <v>0</v>
      </c>
      <c r="E343" s="30">
        <f>E345+E346</f>
        <v>0</v>
      </c>
      <c r="F343" s="32">
        <f t="shared" si="16"/>
        <v>0</v>
      </c>
      <c r="G343" s="30">
        <f>G345+G346</f>
        <v>0</v>
      </c>
      <c r="H343" s="30">
        <f>H345+H346</f>
        <v>0</v>
      </c>
      <c r="I343" s="33">
        <f t="shared" si="17"/>
        <v>0</v>
      </c>
      <c r="J343" s="26" t="s">
        <v>42</v>
      </c>
      <c r="O343" s="28"/>
    </row>
    <row r="344" spans="1:15" ht="19.5" customHeight="1" hidden="1">
      <c r="A344" s="52"/>
      <c r="B344" s="37" t="s">
        <v>7</v>
      </c>
      <c r="C344" s="30"/>
      <c r="D344" s="26"/>
      <c r="E344" s="26"/>
      <c r="F344" s="32">
        <f t="shared" si="16"/>
        <v>0</v>
      </c>
      <c r="G344" s="26"/>
      <c r="H344" s="26"/>
      <c r="I344" s="33">
        <f t="shared" si="17"/>
        <v>0</v>
      </c>
      <c r="J344" s="26"/>
      <c r="O344" s="34"/>
    </row>
    <row r="345" spans="1:15" ht="22.5" customHeight="1" hidden="1">
      <c r="A345" s="52"/>
      <c r="B345" s="29" t="s">
        <v>10</v>
      </c>
      <c r="C345" s="30"/>
      <c r="D345" s="30"/>
      <c r="E345" s="30"/>
      <c r="F345" s="32">
        <f t="shared" si="16"/>
        <v>0</v>
      </c>
      <c r="G345" s="30"/>
      <c r="H345" s="30"/>
      <c r="I345" s="33">
        <f t="shared" si="17"/>
        <v>0</v>
      </c>
      <c r="J345" s="26"/>
      <c r="O345" s="34"/>
    </row>
    <row r="346" spans="1:13" ht="21.75" customHeight="1" hidden="1">
      <c r="A346" s="52"/>
      <c r="B346" s="37" t="s">
        <v>107</v>
      </c>
      <c r="C346" s="25"/>
      <c r="D346" s="30"/>
      <c r="E346" s="30"/>
      <c r="F346" s="32">
        <f t="shared" si="16"/>
        <v>0</v>
      </c>
      <c r="G346" s="30"/>
      <c r="H346" s="30"/>
      <c r="I346" s="33">
        <f t="shared" si="17"/>
        <v>0</v>
      </c>
      <c r="J346" s="26"/>
      <c r="M346" s="93"/>
    </row>
    <row r="347" spans="1:10" ht="24.75" customHeight="1" hidden="1">
      <c r="A347" s="52"/>
      <c r="B347" s="51"/>
      <c r="C347" s="25"/>
      <c r="D347" s="26"/>
      <c r="E347" s="26"/>
      <c r="F347" s="32"/>
      <c r="G347" s="26"/>
      <c r="H347" s="26"/>
      <c r="I347" s="33"/>
      <c r="J347" s="26"/>
    </row>
    <row r="348" spans="1:10" ht="49.5" customHeight="1" hidden="1">
      <c r="A348" s="52"/>
      <c r="B348" s="50" t="s">
        <v>10</v>
      </c>
      <c r="C348" s="25">
        <v>1105</v>
      </c>
      <c r="D348" s="26"/>
      <c r="E348" s="26"/>
      <c r="F348" s="32"/>
      <c r="G348" s="26"/>
      <c r="H348" s="26"/>
      <c r="I348" s="33"/>
      <c r="J348" s="26"/>
    </row>
    <row r="349" spans="1:10" ht="27" customHeight="1" hidden="1">
      <c r="A349" s="52">
        <v>18</v>
      </c>
      <c r="B349" s="94" t="s">
        <v>51</v>
      </c>
      <c r="C349" s="30"/>
      <c r="D349" s="26">
        <v>0</v>
      </c>
      <c r="E349" s="26">
        <v>0</v>
      </c>
      <c r="F349" s="32"/>
      <c r="G349" s="26">
        <v>0</v>
      </c>
      <c r="H349" s="26">
        <v>0</v>
      </c>
      <c r="I349" s="33"/>
      <c r="J349" s="26">
        <f>J352+J353+J354</f>
        <v>0</v>
      </c>
    </row>
    <row r="350" spans="1:10" ht="24" customHeight="1" hidden="1">
      <c r="A350" s="52"/>
      <c r="B350" s="51" t="s">
        <v>7</v>
      </c>
      <c r="C350" s="30"/>
      <c r="D350" s="26"/>
      <c r="E350" s="26"/>
      <c r="F350" s="32"/>
      <c r="G350" s="26"/>
      <c r="H350" s="26"/>
      <c r="I350" s="33"/>
      <c r="J350" s="26"/>
    </row>
    <row r="351" spans="1:10" ht="24" customHeight="1" hidden="1">
      <c r="A351" s="52"/>
      <c r="B351" s="50" t="s">
        <v>8</v>
      </c>
      <c r="C351" s="30"/>
      <c r="D351" s="26"/>
      <c r="E351" s="26"/>
      <c r="F351" s="32"/>
      <c r="G351" s="26"/>
      <c r="H351" s="26"/>
      <c r="I351" s="33"/>
      <c r="J351" s="26"/>
    </row>
    <row r="352" spans="1:10" s="4" customFormat="1" ht="16.5" customHeight="1" hidden="1">
      <c r="A352" s="52"/>
      <c r="B352" s="51" t="s">
        <v>9</v>
      </c>
      <c r="C352" s="25" t="s">
        <v>49</v>
      </c>
      <c r="D352" s="26"/>
      <c r="E352" s="26"/>
      <c r="F352" s="32"/>
      <c r="G352" s="26"/>
      <c r="H352" s="26"/>
      <c r="I352" s="33"/>
      <c r="J352" s="26"/>
    </row>
    <row r="353" spans="1:10" s="4" customFormat="1" ht="16.5" customHeight="1" hidden="1">
      <c r="A353" s="52"/>
      <c r="B353" s="50" t="s">
        <v>10</v>
      </c>
      <c r="C353" s="25">
        <v>1105</v>
      </c>
      <c r="D353" s="26"/>
      <c r="E353" s="26"/>
      <c r="F353" s="32"/>
      <c r="G353" s="26"/>
      <c r="H353" s="26"/>
      <c r="I353" s="33"/>
      <c r="J353" s="26"/>
    </row>
    <row r="354" spans="1:10" s="4" customFormat="1" ht="18.75" customHeight="1" hidden="1">
      <c r="A354" s="18">
        <v>11</v>
      </c>
      <c r="B354" s="46" t="s">
        <v>52</v>
      </c>
      <c r="C354" s="22"/>
      <c r="D354" s="19">
        <v>0</v>
      </c>
      <c r="E354" s="19">
        <v>0</v>
      </c>
      <c r="F354" s="23"/>
      <c r="G354" s="19">
        <v>0</v>
      </c>
      <c r="H354" s="19">
        <v>0</v>
      </c>
      <c r="I354" s="24"/>
      <c r="J354" s="26">
        <f>SUM(J356)+J357</f>
        <v>0</v>
      </c>
    </row>
    <row r="355" spans="1:10" s="4" customFormat="1" ht="16.5" customHeight="1" hidden="1">
      <c r="A355" s="52"/>
      <c r="B355" s="51" t="s">
        <v>7</v>
      </c>
      <c r="C355" s="30"/>
      <c r="D355" s="26"/>
      <c r="E355" s="26"/>
      <c r="F355" s="32"/>
      <c r="G355" s="26"/>
      <c r="H355" s="26"/>
      <c r="I355" s="33"/>
      <c r="J355" s="26"/>
    </row>
    <row r="356" spans="1:10" s="4" customFormat="1" ht="16.5" customHeight="1" hidden="1">
      <c r="A356" s="52"/>
      <c r="B356" s="51" t="s">
        <v>9</v>
      </c>
      <c r="C356" s="25" t="s">
        <v>49</v>
      </c>
      <c r="D356" s="26"/>
      <c r="E356" s="26"/>
      <c r="F356" s="32"/>
      <c r="G356" s="26"/>
      <c r="H356" s="26"/>
      <c r="I356" s="33"/>
      <c r="J356" s="26"/>
    </row>
    <row r="357" spans="1:10" s="4" customFormat="1" ht="16.5" customHeight="1" hidden="1">
      <c r="A357" s="52"/>
      <c r="B357" s="50" t="s">
        <v>10</v>
      </c>
      <c r="C357" s="25">
        <v>1105</v>
      </c>
      <c r="D357" s="26"/>
      <c r="E357" s="26"/>
      <c r="F357" s="32"/>
      <c r="G357" s="26"/>
      <c r="H357" s="26"/>
      <c r="I357" s="33"/>
      <c r="J357" s="26"/>
    </row>
    <row r="358" spans="1:10" s="4" customFormat="1" ht="49.5" customHeight="1" hidden="1">
      <c r="A358" s="61" t="s">
        <v>53</v>
      </c>
      <c r="B358" s="46" t="s">
        <v>54</v>
      </c>
      <c r="C358" s="22"/>
      <c r="D358" s="19">
        <v>0</v>
      </c>
      <c r="E358" s="19">
        <v>0</v>
      </c>
      <c r="F358" s="23"/>
      <c r="G358" s="19">
        <v>0</v>
      </c>
      <c r="H358" s="19">
        <v>0</v>
      </c>
      <c r="I358" s="24"/>
      <c r="J358" s="26">
        <f>J362+J361</f>
        <v>0</v>
      </c>
    </row>
    <row r="359" spans="1:10" s="4" customFormat="1" ht="18.75" customHeight="1" hidden="1">
      <c r="A359" s="62"/>
      <c r="B359" s="51" t="s">
        <v>7</v>
      </c>
      <c r="C359" s="30"/>
      <c r="D359" s="26"/>
      <c r="E359" s="26"/>
      <c r="F359" s="32"/>
      <c r="G359" s="26"/>
      <c r="H359" s="26"/>
      <c r="I359" s="33"/>
      <c r="J359" s="26"/>
    </row>
    <row r="360" spans="1:10" s="4" customFormat="1" ht="18.75" customHeight="1" hidden="1">
      <c r="A360" s="62"/>
      <c r="B360" s="50" t="s">
        <v>8</v>
      </c>
      <c r="C360" s="30"/>
      <c r="D360" s="26"/>
      <c r="E360" s="26"/>
      <c r="F360" s="32"/>
      <c r="G360" s="26"/>
      <c r="H360" s="26"/>
      <c r="I360" s="33"/>
      <c r="J360" s="26"/>
    </row>
    <row r="361" spans="1:10" s="4" customFormat="1" ht="18.75" customHeight="1" hidden="1">
      <c r="A361" s="62"/>
      <c r="B361" s="51" t="s">
        <v>9</v>
      </c>
      <c r="C361" s="25" t="s">
        <v>49</v>
      </c>
      <c r="D361" s="26"/>
      <c r="E361" s="26"/>
      <c r="F361" s="32"/>
      <c r="G361" s="26"/>
      <c r="H361" s="26"/>
      <c r="I361" s="33"/>
      <c r="J361" s="26"/>
    </row>
    <row r="362" spans="1:10" s="4" customFormat="1" ht="18.75" customHeight="1" hidden="1">
      <c r="A362" s="62"/>
      <c r="B362" s="50" t="s">
        <v>10</v>
      </c>
      <c r="C362" s="25">
        <v>1105</v>
      </c>
      <c r="D362" s="26"/>
      <c r="E362" s="26"/>
      <c r="F362" s="32"/>
      <c r="G362" s="26"/>
      <c r="H362" s="26"/>
      <c r="I362" s="33"/>
      <c r="J362" s="26"/>
    </row>
    <row r="363" spans="1:10" s="4" customFormat="1" ht="49.5" customHeight="1" hidden="1">
      <c r="A363" s="61" t="s">
        <v>55</v>
      </c>
      <c r="B363" s="46" t="s">
        <v>56</v>
      </c>
      <c r="C363" s="22"/>
      <c r="D363" s="19">
        <v>0</v>
      </c>
      <c r="E363" s="19">
        <v>0</v>
      </c>
      <c r="F363" s="23"/>
      <c r="G363" s="19">
        <v>0</v>
      </c>
      <c r="H363" s="19">
        <v>0</v>
      </c>
      <c r="I363" s="24"/>
      <c r="J363" s="26">
        <f>J367+J368</f>
        <v>0</v>
      </c>
    </row>
    <row r="364" spans="1:10" s="4" customFormat="1" ht="18.75" customHeight="1" hidden="1">
      <c r="A364" s="62"/>
      <c r="B364" s="51" t="s">
        <v>7</v>
      </c>
      <c r="C364" s="30"/>
      <c r="D364" s="26"/>
      <c r="E364" s="26"/>
      <c r="F364" s="32"/>
      <c r="G364" s="26"/>
      <c r="H364" s="26"/>
      <c r="I364" s="33"/>
      <c r="J364" s="26"/>
    </row>
    <row r="365" spans="1:10" s="4" customFormat="1" ht="18.75" customHeight="1" hidden="1">
      <c r="A365" s="62"/>
      <c r="B365" s="51"/>
      <c r="C365" s="30"/>
      <c r="D365" s="26"/>
      <c r="E365" s="26"/>
      <c r="F365" s="32"/>
      <c r="G365" s="26"/>
      <c r="H365" s="26"/>
      <c r="I365" s="33"/>
      <c r="J365" s="26"/>
    </row>
    <row r="366" spans="1:10" s="4" customFormat="1" ht="18.75" customHeight="1" hidden="1">
      <c r="A366" s="62"/>
      <c r="B366" s="50" t="s">
        <v>8</v>
      </c>
      <c r="C366" s="30"/>
      <c r="D366" s="26"/>
      <c r="E366" s="26"/>
      <c r="F366" s="32"/>
      <c r="G366" s="26"/>
      <c r="H366" s="26"/>
      <c r="I366" s="33"/>
      <c r="J366" s="26"/>
    </row>
    <row r="367" spans="1:10" s="4" customFormat="1" ht="18.75" customHeight="1" hidden="1">
      <c r="A367" s="62"/>
      <c r="B367" s="51" t="s">
        <v>9</v>
      </c>
      <c r="C367" s="25" t="s">
        <v>49</v>
      </c>
      <c r="D367" s="26"/>
      <c r="E367" s="26"/>
      <c r="F367" s="32"/>
      <c r="G367" s="26"/>
      <c r="H367" s="26"/>
      <c r="I367" s="33"/>
      <c r="J367" s="26"/>
    </row>
    <row r="368" spans="1:10" s="4" customFormat="1" ht="24" customHeight="1" hidden="1">
      <c r="A368" s="62"/>
      <c r="B368" s="50" t="s">
        <v>10</v>
      </c>
      <c r="C368" s="25">
        <v>1105</v>
      </c>
      <c r="D368" s="26"/>
      <c r="E368" s="26"/>
      <c r="F368" s="32"/>
      <c r="G368" s="26"/>
      <c r="H368" s="26"/>
      <c r="I368" s="33"/>
      <c r="J368" s="26"/>
    </row>
    <row r="369" spans="1:10" s="4" customFormat="1" ht="47.25" customHeight="1" hidden="1">
      <c r="A369" s="61" t="s">
        <v>57</v>
      </c>
      <c r="B369" s="46" t="s">
        <v>58</v>
      </c>
      <c r="C369" s="22"/>
      <c r="D369" s="19"/>
      <c r="E369" s="19"/>
      <c r="F369" s="23"/>
      <c r="G369" s="19"/>
      <c r="H369" s="19"/>
      <c r="I369" s="24"/>
      <c r="J369" s="26"/>
    </row>
    <row r="370" spans="1:10" s="4" customFormat="1" ht="19.5" customHeight="1" hidden="1">
      <c r="A370" s="62"/>
      <c r="B370" s="51" t="s">
        <v>7</v>
      </c>
      <c r="C370" s="30"/>
      <c r="D370" s="26"/>
      <c r="E370" s="26"/>
      <c r="F370" s="32"/>
      <c r="G370" s="26"/>
      <c r="H370" s="26"/>
      <c r="I370" s="33"/>
      <c r="J370" s="26"/>
    </row>
    <row r="371" spans="1:10" s="4" customFormat="1" ht="19.5" customHeight="1" hidden="1">
      <c r="A371" s="62"/>
      <c r="B371" s="50" t="s">
        <v>8</v>
      </c>
      <c r="C371" s="30"/>
      <c r="D371" s="26"/>
      <c r="E371" s="26"/>
      <c r="F371" s="32"/>
      <c r="G371" s="26"/>
      <c r="H371" s="26"/>
      <c r="I371" s="33"/>
      <c r="J371" s="26"/>
    </row>
    <row r="372" spans="1:10" s="4" customFormat="1" ht="19.5" customHeight="1" hidden="1">
      <c r="A372" s="62"/>
      <c r="B372" s="51" t="s">
        <v>9</v>
      </c>
      <c r="C372" s="25" t="s">
        <v>49</v>
      </c>
      <c r="D372" s="26"/>
      <c r="E372" s="26"/>
      <c r="F372" s="32"/>
      <c r="G372" s="26"/>
      <c r="H372" s="26"/>
      <c r="I372" s="33"/>
      <c r="J372" s="26"/>
    </row>
    <row r="373" spans="1:10" s="4" customFormat="1" ht="16.5" customHeight="1" hidden="1">
      <c r="A373" s="62"/>
      <c r="B373" s="50" t="s">
        <v>10</v>
      </c>
      <c r="C373" s="25"/>
      <c r="D373" s="26"/>
      <c r="E373" s="26"/>
      <c r="F373" s="32"/>
      <c r="G373" s="26"/>
      <c r="H373" s="26"/>
      <c r="I373" s="33"/>
      <c r="J373" s="26"/>
    </row>
    <row r="374" spans="1:17" s="104" customFormat="1" ht="122.25" customHeight="1">
      <c r="A374" s="95"/>
      <c r="B374" s="96"/>
      <c r="C374" s="97"/>
      <c r="D374" s="98"/>
      <c r="E374" s="98"/>
      <c r="F374" s="99"/>
      <c r="G374" s="98"/>
      <c r="H374" s="98"/>
      <c r="I374" s="100"/>
      <c r="J374" s="101" t="s">
        <v>167</v>
      </c>
      <c r="K374" s="102"/>
      <c r="L374" s="103"/>
      <c r="M374" s="103"/>
      <c r="N374" s="102"/>
      <c r="O374" s="97"/>
      <c r="P374" s="97"/>
      <c r="Q374" s="97"/>
    </row>
    <row r="375" spans="1:17" s="104" customFormat="1" ht="20.25" customHeight="1">
      <c r="A375" s="95"/>
      <c r="B375" s="96"/>
      <c r="C375" s="97"/>
      <c r="D375" s="98"/>
      <c r="E375" s="98"/>
      <c r="F375" s="99"/>
      <c r="G375" s="98"/>
      <c r="H375" s="130"/>
      <c r="I375" s="130"/>
      <c r="J375" s="130"/>
      <c r="K375" s="130"/>
      <c r="L375" s="130"/>
      <c r="M375" s="103"/>
      <c r="N375" s="102"/>
      <c r="O375" s="97"/>
      <c r="P375" s="97"/>
      <c r="Q375" s="97"/>
    </row>
    <row r="376" spans="1:17" s="108" customFormat="1" ht="19.5" customHeight="1">
      <c r="A376" s="131" t="s">
        <v>158</v>
      </c>
      <c r="B376" s="131"/>
      <c r="C376" s="107"/>
      <c r="D376" s="98"/>
      <c r="E376" s="98"/>
      <c r="F376" s="99"/>
      <c r="G376" s="98"/>
      <c r="H376" s="130" t="s">
        <v>160</v>
      </c>
      <c r="I376" s="130"/>
      <c r="J376" s="130"/>
      <c r="K376" s="106"/>
      <c r="L376" s="106"/>
      <c r="M376" s="106"/>
      <c r="N376" s="106"/>
      <c r="O376" s="106"/>
      <c r="P376" s="106"/>
      <c r="Q376" s="106"/>
    </row>
    <row r="377" spans="1:17" s="108" customFormat="1" ht="35.25" customHeight="1">
      <c r="A377" s="131" t="s">
        <v>159</v>
      </c>
      <c r="B377" s="131"/>
      <c r="C377" s="107"/>
      <c r="D377" s="98"/>
      <c r="E377" s="98"/>
      <c r="F377" s="99"/>
      <c r="G377" s="98"/>
      <c r="H377" s="130" t="s">
        <v>1</v>
      </c>
      <c r="I377" s="130"/>
      <c r="J377" s="130"/>
      <c r="K377" s="102"/>
      <c r="L377" s="102"/>
      <c r="M377" s="102"/>
      <c r="N377" s="107"/>
      <c r="O377" s="107"/>
      <c r="P377" s="107"/>
      <c r="Q377" s="107"/>
    </row>
    <row r="378" spans="1:17" s="108" customFormat="1" ht="16.5" customHeight="1">
      <c r="A378" s="105"/>
      <c r="B378" s="109" t="s">
        <v>120</v>
      </c>
      <c r="C378" s="107"/>
      <c r="D378" s="98"/>
      <c r="E378" s="98"/>
      <c r="F378" s="99"/>
      <c r="G378" s="98"/>
      <c r="H378" s="130" t="s">
        <v>161</v>
      </c>
      <c r="I378" s="130"/>
      <c r="J378" s="130"/>
      <c r="K378" s="105"/>
      <c r="L378" s="110"/>
      <c r="M378" s="110"/>
      <c r="N378" s="111"/>
      <c r="O378" s="111"/>
      <c r="P378" s="111"/>
      <c r="Q378" s="111"/>
    </row>
    <row r="379" spans="1:17" s="104" customFormat="1" ht="16.5">
      <c r="A379" s="112"/>
      <c r="B379" s="96"/>
      <c r="C379" s="95"/>
      <c r="D379" s="113"/>
      <c r="E379" s="113"/>
      <c r="F379" s="114"/>
      <c r="G379" s="113"/>
      <c r="H379" s="113"/>
      <c r="I379" s="115"/>
      <c r="J379" s="113"/>
      <c r="K379" s="113"/>
      <c r="L379" s="116"/>
      <c r="M379" s="116"/>
      <c r="N379" s="117"/>
      <c r="O379" s="117"/>
      <c r="P379" s="117"/>
      <c r="Q379" s="118"/>
    </row>
  </sheetData>
  <sheetProtection/>
  <mergeCells count="20">
    <mergeCell ref="K375:L375"/>
    <mergeCell ref="A376:B376"/>
    <mergeCell ref="H376:J376"/>
    <mergeCell ref="A377:B377"/>
    <mergeCell ref="H377:J377"/>
    <mergeCell ref="H378:J378"/>
    <mergeCell ref="H375:J375"/>
    <mergeCell ref="A13:J13"/>
    <mergeCell ref="A14:A15"/>
    <mergeCell ref="B14:B15"/>
    <mergeCell ref="C14:C15"/>
    <mergeCell ref="E14:H14"/>
    <mergeCell ref="J14:J15"/>
    <mergeCell ref="A11:J11"/>
    <mergeCell ref="H2:J2"/>
    <mergeCell ref="H3:J3"/>
    <mergeCell ref="H4:J4"/>
    <mergeCell ref="H5:J5"/>
    <mergeCell ref="B9:J9"/>
    <mergeCell ref="A10:J10"/>
  </mergeCells>
  <printOptions horizontalCentered="1"/>
  <pageMargins left="1.3779527559055118" right="0.3937007874015748" top="0.7874015748031497" bottom="0.7874015748031497" header="0.31496062992125984" footer="0.31496062992125984"/>
  <pageSetup blackAndWhite="1" fitToHeight="0" fitToWidth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Лободина Любовь Николаевна</dc:creator>
  <cp:keywords/>
  <dc:description/>
  <cp:lastModifiedBy>Пользователь</cp:lastModifiedBy>
  <cp:lastPrinted>2024-04-15T08:07:49Z</cp:lastPrinted>
  <dcterms:created xsi:type="dcterms:W3CDTF">2019-12-12T14:10:22Z</dcterms:created>
  <dcterms:modified xsi:type="dcterms:W3CDTF">2024-04-23T07:24:51Z</dcterms:modified>
  <cp:category/>
  <cp:version/>
  <cp:contentType/>
  <cp:contentStatus/>
</cp:coreProperties>
</file>